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340" activeTab="3"/>
  </bookViews>
  <sheets>
    <sheet name="bieu 2" sheetId="1" r:id="rId1"/>
    <sheet name="Bieu 3" sheetId="2" r:id="rId2"/>
    <sheet name="bieu 7" sheetId="3" r:id="rId3"/>
    <sheet name="biểu 9" sheetId="4" r:id="rId4"/>
  </sheets>
  <definedNames/>
  <calcPr fullCalcOnLoad="1"/>
</workbook>
</file>

<file path=xl/sharedStrings.xml><?xml version="1.0" encoding="utf-8"?>
<sst xmlns="http://schemas.openxmlformats.org/spreadsheetml/2006/main" count="346" uniqueCount="268">
  <si>
    <t>A</t>
  </si>
  <si>
    <t>I</t>
  </si>
  <si>
    <t>II</t>
  </si>
  <si>
    <t>III</t>
  </si>
  <si>
    <t>B</t>
  </si>
  <si>
    <t>C</t>
  </si>
  <si>
    <t xml:space="preserve"> CỘNG HOÀ XÃ HỘI CHỦ NGHĨA VIỆT NAM</t>
  </si>
  <si>
    <t>Độc lập - tự do - Hạnh phúc</t>
  </si>
  <si>
    <t>Biểu số 9</t>
  </si>
  <si>
    <t>THÔNG BÁO</t>
  </si>
  <si>
    <t>( Dùng cho đơn vị có thu và sử dụng các khoản đóng góp của các tổ chức, cá nhân)</t>
  </si>
  <si>
    <t>Đơn vị tính:  đồng</t>
  </si>
  <si>
    <t>Số TT</t>
  </si>
  <si>
    <t>Nội dung</t>
  </si>
  <si>
    <t xml:space="preserve"> Số tiền</t>
  </si>
  <si>
    <t xml:space="preserve"> Ghi chú</t>
  </si>
  <si>
    <t>Tổng số tiền huy động được</t>
  </si>
  <si>
    <t>Của các tổ chức</t>
  </si>
  <si>
    <t xml:space="preserve"> Sử dụng số tiền huy động được</t>
  </si>
  <si>
    <t xml:space="preserve"> Số tiền huy động được còn dư</t>
  </si>
  <si>
    <t>Thủ trưởng đơn vị</t>
  </si>
  <si>
    <t>Biểu số 3</t>
  </si>
  <si>
    <t>( Dùng cho đơn vị dự toán trực tiếp sử dụng kinh phí NSNN)</t>
  </si>
  <si>
    <t>Chỉ tiêu</t>
  </si>
  <si>
    <t xml:space="preserve"> Số liệu báo cáo quyết toán</t>
  </si>
  <si>
    <t xml:space="preserve"> Số liệu quyết toán được duyệt</t>
  </si>
  <si>
    <t>Quyết toán thu</t>
  </si>
  <si>
    <t>Tổng số thu</t>
  </si>
  <si>
    <t>Thu phí, lệ phí</t>
  </si>
  <si>
    <t>Thu hoạt động SX, cung ứng dịch vụ</t>
  </si>
  <si>
    <t>( Chi tiết theo từng lại hình SX, dịch vụ)</t>
  </si>
  <si>
    <t>Thu viện trợ ( chi tiết theo từng dự án)</t>
  </si>
  <si>
    <t>Thu sự nghiệp khác</t>
  </si>
  <si>
    <t>Số thu nộp NSNN</t>
  </si>
  <si>
    <t>Phí, lệ phí</t>
  </si>
  <si>
    <t>Tiền học phí nộp phòng GD &amp; ĐT thành phố</t>
  </si>
  <si>
    <t>Hoạt động SX, cung ứng dịch vụ</t>
  </si>
  <si>
    <t>Hoạt động sự nghiệp khác</t>
  </si>
  <si>
    <t>Tiền xây dựng nộp phòng GD &amp; ĐT thành phố</t>
  </si>
  <si>
    <t>Số được để lại chi theo chế độ</t>
  </si>
  <si>
    <t>Tiền học phí được để lại</t>
  </si>
  <si>
    <t>Thu viện trợ</t>
  </si>
  <si>
    <t>Tiền xây dựng được để lại</t>
  </si>
  <si>
    <t>Quyết toán chi ngân sách nhà nước</t>
  </si>
  <si>
    <t>Loại 490 khoản 492</t>
  </si>
  <si>
    <t xml:space="preserve"> - Mục: 6000         - Tiền lương</t>
  </si>
  <si>
    <t xml:space="preserve">   +   Tiểu mục: 6001  - Lương ngạch, bậc theo quỹ lương được duyệt</t>
  </si>
  <si>
    <t xml:space="preserve">   +   Tiểu mục: 6051 -Tiền công trả cho lao động thường xuyên theo hợp động</t>
  </si>
  <si>
    <t>- Mục: 6100            - Phụ cấp lương</t>
  </si>
  <si>
    <t xml:space="preserve">  + Tiểu mục: 6101  -  Phụ cấp chức vụ  </t>
  </si>
  <si>
    <t xml:space="preserve">  + Tiểu mục: 6102  -  Phụ cấp khu vực  </t>
  </si>
  <si>
    <t>- Mục: 6250            - Phúc lợi tập thể</t>
  </si>
  <si>
    <t xml:space="preserve">  + Tiểu mục: 6253  -  Tiền tàu xe nghỉ phép năm  </t>
  </si>
  <si>
    <t>- Mục: 6300            -  Các khoản đóng góp</t>
  </si>
  <si>
    <t xml:space="preserve">  + Tiểu mục: 6301  -  Bảo hiểm xã hội  </t>
  </si>
  <si>
    <t xml:space="preserve">  + Tiểu mục: 6302  -  Bảo hiểm y tế</t>
  </si>
  <si>
    <t xml:space="preserve">  + Tiểu mục: 6303  -  Kinh phí công đoàn</t>
  </si>
  <si>
    <t xml:space="preserve">  + Tiểu mục: 6304  -  Bảo hiểm thất nghiệp</t>
  </si>
  <si>
    <t>- Mục: 6500            -  Thanh toán dịch vụ công cộng</t>
  </si>
  <si>
    <t xml:space="preserve">  + Tiểu mục: 6501  -  Thanh toán tiền điện</t>
  </si>
  <si>
    <t xml:space="preserve">  + Tiểu mục: 6502  -  Thanh toán tiền nước</t>
  </si>
  <si>
    <t>- Mục: 6550            -  Vật tư văn phòng</t>
  </si>
  <si>
    <t xml:space="preserve">  + Tiểu mục: 6551  -  Văn phòng phẩm  </t>
  </si>
  <si>
    <t xml:space="preserve">  + Tiểu mục: 6599  -  Vật tư văn phòng khác</t>
  </si>
  <si>
    <t>- Mục: 6600            -  Thông tin</t>
  </si>
  <si>
    <t xml:space="preserve">  + Tiểu mục: 6601  -  Cước phí điện thoại trong nước  </t>
  </si>
  <si>
    <t>- Mục: 6900            - Sửa chữa tài sản phục vụ công tác chuyên môn</t>
  </si>
  <si>
    <t xml:space="preserve">  + Tiểu mục: 6912  -   Thiết bị tin học</t>
  </si>
  <si>
    <t>- Mục: 7000            -  Chi phí nghiệp vụ chuyên môn của từng ngành</t>
  </si>
  <si>
    <t>Quyết toán chi nguồn khác</t>
  </si>
  <si>
    <t>- Mục:</t>
  </si>
  <si>
    <t xml:space="preserve">  + Tiểu mục:  </t>
  </si>
  <si>
    <t>* Ghi chú: Quyết toán chi nguồn NSNN bao gồm cả nguồn viện trợ</t>
  </si>
  <si>
    <t>Chương : 622</t>
  </si>
  <si>
    <t>Của các cá nhân ( phụ huynh đóng góp)</t>
  </si>
  <si>
    <t>( Chi tiết theo từng loại phí, lệ phí )</t>
  </si>
  <si>
    <t>( Chi tiết theo từng loại thu )</t>
  </si>
  <si>
    <t>Loại..., khoản 492</t>
  </si>
  <si>
    <t>Chi thanh toán cá nhân</t>
  </si>
  <si>
    <t>Chi nghiệp vụ chuyên môn</t>
  </si>
  <si>
    <t>Chi mua sắm sửa chữa lớn</t>
  </si>
  <si>
    <t>Chi khác</t>
  </si>
  <si>
    <t>Biểu số 2</t>
  </si>
  <si>
    <t>Ghi chú</t>
  </si>
  <si>
    <t>Dự toán 
được giao</t>
  </si>
  <si>
    <t>Dự toán thu</t>
  </si>
  <si>
    <t>Dự toán chi ngân sách nhà nước</t>
  </si>
  <si>
    <t>Biểu số 7</t>
  </si>
  <si>
    <t>( Dùng cho các tổ chức, đơn vị cấp dưới của các tổ chức được ngân sách nhà nước hỗ trợ )</t>
  </si>
  <si>
    <t>Số liệu báo cáo quyết toán</t>
  </si>
  <si>
    <t>Số liệu quyết toán 
được duyệt</t>
  </si>
  <si>
    <t>Thu hội phí</t>
  </si>
  <si>
    <t>Thu khác</t>
  </si>
  <si>
    <t>Quyết toán thu ngân sách nhà nước</t>
  </si>
  <si>
    <t>Loại 490, khoản 492</t>
  </si>
  <si>
    <t>- Mục: 6000</t>
  </si>
  <si>
    <t>+ Tiểu mục: 6001</t>
  </si>
  <si>
    <t>- Mục: 6050</t>
  </si>
  <si>
    <t>+ Tiểu mục: 6051</t>
  </si>
  <si>
    <t>- Mục: 6100</t>
  </si>
  <si>
    <t>+ Tiểu mục: 6101</t>
  </si>
  <si>
    <t>+ Tiểu mục: 6102</t>
  </si>
  <si>
    <t>+ Tiểu mục: 6113</t>
  </si>
  <si>
    <t>+ Tiểu mục: 6116</t>
  </si>
  <si>
    <t>- Mục: 6300</t>
  </si>
  <si>
    <t>+ Tiểu mục: 6301</t>
  </si>
  <si>
    <t>+ Tiểu mục: 6302</t>
  </si>
  <si>
    <t>+ Tiểu mục: 6303</t>
  </si>
  <si>
    <t>+ Tiểu mục: 6304</t>
  </si>
  <si>
    <t>+ Tiểu mục</t>
  </si>
  <si>
    <t>- Mục: 6500</t>
  </si>
  <si>
    <t>+ Tiểu mục: 6501</t>
  </si>
  <si>
    <t>+ Tiểu mục: 6502</t>
  </si>
  <si>
    <t>+ Tiểu mục: 6551</t>
  </si>
  <si>
    <t>+ Tiểu mục: 6601</t>
  </si>
  <si>
    <t>Chương: 622</t>
  </si>
  <si>
    <t xml:space="preserve">  + Tiểu mục: 6115  -  Phụ cấp thâm niên nghề</t>
  </si>
  <si>
    <t>+ Tiểu mục: 6115</t>
  </si>
  <si>
    <t>+ Tiểu mục: 6599</t>
  </si>
  <si>
    <t>- Mục: 7000</t>
  </si>
  <si>
    <t>Quỹ hỗ trợ CSVC bán trú</t>
  </si>
  <si>
    <t>Đơn vị tính:  Đồng</t>
  </si>
  <si>
    <r>
      <t xml:space="preserve">* Ghi chú: </t>
    </r>
    <r>
      <rPr>
        <sz val="13"/>
        <rFont val="Times New Roman"/>
        <family val="1"/>
      </rPr>
      <t>Nguồn NSNN bao gồm cả nguồn viện trợ</t>
    </r>
  </si>
  <si>
    <t>- Mục: 6700            - Công tác phí</t>
  </si>
  <si>
    <t xml:space="preserve">  + Tiểu mục: 6704  -  Khoán công tác phí </t>
  </si>
  <si>
    <t xml:space="preserve">  + Tiểu mục: 6949  -   Các tài sản và công trình hạ tầng khác</t>
  </si>
  <si>
    <t xml:space="preserve">  + Tiểu mục: 7049  -  Chi phí khác</t>
  </si>
  <si>
    <t>- Mục: 6250</t>
  </si>
  <si>
    <t>+ Tiểu mục: 6253</t>
  </si>
  <si>
    <t>- Mục: 6550</t>
  </si>
  <si>
    <t>- Mục: 6600</t>
  </si>
  <si>
    <t>- Mục: 6700</t>
  </si>
  <si>
    <t>+ Tiểu mục: 6704</t>
  </si>
  <si>
    <t>- Mục: 6900</t>
  </si>
  <si>
    <t>+ Tiểu mục: 6912</t>
  </si>
  <si>
    <t>+ Tiểu mục: 6949</t>
  </si>
  <si>
    <t>+ Tiểu mục: 7049</t>
  </si>
  <si>
    <t>2.1</t>
  </si>
  <si>
    <t>2.2</t>
  </si>
  <si>
    <t>2.3</t>
  </si>
  <si>
    <t>2.4</t>
  </si>
  <si>
    <t>2.5</t>
  </si>
  <si>
    <t>2.6</t>
  </si>
  <si>
    <t>1.1</t>
  </si>
  <si>
    <t>1.2</t>
  </si>
  <si>
    <t>1.3</t>
  </si>
  <si>
    <t>2.7</t>
  </si>
  <si>
    <t>2.8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</si>
  <si>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</si>
  <si>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</si>
  <si>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</si>
  <si>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</si>
  <si>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</si>
  <si>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</si>
  <si>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</si>
  <si>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</si>
  <si>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</si>
  <si>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</si>
  <si>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</si>
  <si>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</si>
  <si>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</si>
  <si>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Quỹ tài trợ  hoạt động học tập và phong trào</t>
  </si>
  <si>
    <t>Quỹ tài trợ cải tạo cảnh quan trường lớp</t>
  </si>
  <si>
    <t xml:space="preserve"> TT tiền mua  thiết bị  điện lớp học…..</t>
  </si>
  <si>
    <t>TT Tiền làm bảng biểu,biển lớp ….</t>
  </si>
  <si>
    <t xml:space="preserve">Sửa chữa hệ thống đường nước </t>
  </si>
  <si>
    <t>TT tiền mua sơn</t>
  </si>
  <si>
    <t xml:space="preserve">TT Tiền công làm kho , làm nhà vệ sinh </t>
  </si>
  <si>
    <t>+ Tiểu mục: 6299</t>
  </si>
  <si>
    <t>+ Tiểu mục: 6913</t>
  </si>
  <si>
    <t>+ Tiểu mục: 7004</t>
  </si>
  <si>
    <t>- Mục: 7750</t>
  </si>
  <si>
    <t>+ Tiểu mục: 7756</t>
  </si>
  <si>
    <t>+ Tiểu mục: 7799</t>
  </si>
  <si>
    <t xml:space="preserve">  + Tiểu mục: 6299 -  Chi khác</t>
  </si>
  <si>
    <t xml:space="preserve">  + Tiểu mục: 6913  -   Tài sản và thiết bị  chuyên dùng </t>
  </si>
  <si>
    <t xml:space="preserve">  + Tiểu mục: 7004  -  Chi đồng phục , trang phục</t>
  </si>
  <si>
    <t>- Mục 7750              -Chi khác</t>
  </si>
  <si>
    <t xml:space="preserve">+ Tiểu mục: 7756- Phí </t>
  </si>
  <si>
    <t>+ Tiểu mục: 7799 : Chi các khoản khác</t>
  </si>
  <si>
    <t xml:space="preserve">  +Tiểu mục : 6113 - Phụ cấp trách nhiệm theo nghề,công việc </t>
  </si>
  <si>
    <t xml:space="preserve"> - Mục: 6050 - Tiền công trả cho lao động thường xuyên theo HĐ</t>
  </si>
  <si>
    <t>Đơn vị : Trường tiểu học Nam Thanh</t>
  </si>
  <si>
    <t>CÔNG KHAI DỰ TOÁN THU - CHI NĂM 2018</t>
  </si>
  <si>
    <t>CÔNG KHAI QUYẾT TOÁN THU - CHI NGUỒN NSNN, NGUỒN KHÁC NĂM 2018</t>
  </si>
  <si>
    <t>CÔNG KHAI QUYẾT TOÁN THU - CHI NSNN, NGUỒN KHÁC NĂM 2018</t>
  </si>
  <si>
    <t>Đơn vị : Trường tiểu học nam Thanh</t>
  </si>
  <si>
    <t>CÔNG KHAI QUYẾT TOÁN THU - CHI KHOẢN ĐÓNG GÓP CỦA TỔ CHỨC, CÁ NHÂN NĂM HỌC  2018-2019</t>
  </si>
  <si>
    <t>Quỹ nước uống + vệ sinh</t>
  </si>
  <si>
    <t>Quỹ huy động tài trợ hoạt động học tập và phong trào</t>
  </si>
  <si>
    <t>Quỹ huy động tài trợ cải tạo cảnh quan  trường lớp</t>
  </si>
  <si>
    <t>Quỹ nước uống vệ sinh</t>
  </si>
  <si>
    <t>1.4</t>
  </si>
  <si>
    <t>1.5</t>
  </si>
  <si>
    <t>1.6</t>
  </si>
  <si>
    <t>1.7</t>
  </si>
  <si>
    <t>1.8</t>
  </si>
  <si>
    <t>TT tiền mua nước rửa bát đợt 1 năm học 2018-2019</t>
  </si>
  <si>
    <t>TT tiền áo mũ , tạp dề cấp dưỡng nấu cơm năm 2018</t>
  </si>
  <si>
    <t>TT tiền sửa giường bán trú năm 2018</t>
  </si>
  <si>
    <t>TT tiền mua chiếu, bát , thìa ……</t>
  </si>
  <si>
    <t xml:space="preserve">TT tiền mua chạn nhôm </t>
  </si>
  <si>
    <t>TT tiền mua chậu nhôn, chậu nhựa , muôi……</t>
  </si>
  <si>
    <t>TT tiền mua gang tay , chổi lâu nhà …..</t>
  </si>
  <si>
    <t>TT tiền mua bạt, thảm, dẻ  rửa bát…..</t>
  </si>
  <si>
    <t>TT tiền mua tút đựng bát…..</t>
  </si>
  <si>
    <t>TT Tiền lắt đặt ống nước bếp bán trú</t>
  </si>
  <si>
    <t>TT tiền nước rửa bát kỳ 2</t>
  </si>
  <si>
    <t xml:space="preserve">TT tiền mua dây điện + bóng điện </t>
  </si>
  <si>
    <t>2.9</t>
  </si>
  <si>
    <t>2.10</t>
  </si>
  <si>
    <t>2.12</t>
  </si>
  <si>
    <t>2.13</t>
  </si>
  <si>
    <t>2.14</t>
  </si>
  <si>
    <t>Phát phần  thưởng cho HS TTSX cuối năm</t>
  </si>
  <si>
    <t>Phát phần  thưởng  TTSX cuối năm</t>
  </si>
  <si>
    <t>Phát phần  thưởng  cho hs có thành tích HĐPT</t>
  </si>
  <si>
    <t xml:space="preserve">  + Tiểu mục: 6149  -  Phụ cấp khác</t>
  </si>
  <si>
    <t xml:space="preserve">  + Tiểu mục: 6504  -  Thanh toán tiền vệ sinh môi trường</t>
  </si>
  <si>
    <t xml:space="preserve">  + Tiểu mục: 6605  -  Cước phí internet, thư viện điện tử  </t>
  </si>
  <si>
    <t xml:space="preserve">  + Tiểu mục: 6608 -  Ấn phẩm truyền thông </t>
  </si>
  <si>
    <t xml:space="preserve">  + Tiểu mục: 6907  -   Nhà cửa</t>
  </si>
  <si>
    <t>- Mục: 6950    - Mua sắm tài sản phục vụ  công tác chuyên môn</t>
  </si>
  <si>
    <t xml:space="preserve">  + Tiểu mục: 6999  -   Tài sản và thiết bị  khác</t>
  </si>
  <si>
    <t xml:space="preserve">  + Tiểu mục: 7012  -  Chi hoạt động chuyên môn </t>
  </si>
  <si>
    <t xml:space="preserve">- Mục: 6150       Học bổng và hỗ trợ khác cho học sinh sinh viên, cán bộ đi học  </t>
  </si>
  <si>
    <t xml:space="preserve">  + Tiểu mục: 6155  -  Sinh hoạt cán bộ đi học</t>
  </si>
  <si>
    <t>- Mục: 6750          - Chi phí thuê mướn</t>
  </si>
  <si>
    <t xml:space="preserve">  + Tiểu mục: 6757  -  Thuê lao động trong nước</t>
  </si>
  <si>
    <t>+ Tiểu mục: 6149</t>
  </si>
  <si>
    <t>+ Tiểu mục: 6155</t>
  </si>
  <si>
    <t>- Mục: 6150</t>
  </si>
  <si>
    <t>+ Tiểu mục: 6504</t>
  </si>
  <si>
    <t>+ Tiểu mục: 6605</t>
  </si>
  <si>
    <t>+ Tiểu mục: 6608</t>
  </si>
  <si>
    <t>- Mục: 6750</t>
  </si>
  <si>
    <t>+ Tiểu mục: 6757</t>
  </si>
  <si>
    <t>+ Tiểu mục: 6907</t>
  </si>
  <si>
    <t>- Mục: 6950</t>
  </si>
  <si>
    <t>+ Tiểu mục: 699</t>
  </si>
  <si>
    <t>+ Tiểu mục: 7012</t>
  </si>
  <si>
    <t xml:space="preserve">  + Tiểu mục: 6112  -  Phụ cấp ưu đãi nghề</t>
  </si>
  <si>
    <t xml:space="preserve">Thu học phí </t>
  </si>
  <si>
    <t xml:space="preserve">Thu xây dựng </t>
  </si>
  <si>
    <t>(Biểu số 2- ban hành theo thông tư 61/2017-TT-BTC  ngày 15 tháng 6 năm 2017 của bộ tài chính)</t>
  </si>
  <si>
    <t>(Biểu số 3- Ban hành theo thông tư 61/2017-TT-BTC  ngày 15 tháng 6 năm 2017 của bộ tài chính)</t>
  </si>
  <si>
    <t>Đỗ Thị Như Hoa</t>
  </si>
  <si>
    <t>Ngày 15 tháng  01  năm  2019</t>
  </si>
  <si>
    <t>Ngày 15 . tháng 01  năm  2019</t>
  </si>
  <si>
    <t>Đỗ Thị NHư Hoa</t>
  </si>
  <si>
    <t>Ngày  15 tháng  01  năm  2019</t>
  </si>
  <si>
    <t>Ngày 31  tháng 5. năm  2019</t>
  </si>
  <si>
    <t>TT tiền mua đồ dùng bán trú</t>
  </si>
  <si>
    <t xml:space="preserve">TT tiiền nước uống kỳ 1 </t>
  </si>
  <si>
    <t>Thanh toán tiền mua giấy VS kỳ 1</t>
  </si>
  <si>
    <t>Thanh toán tiền mua nước tẩy, xà phòng kỳ 1</t>
  </si>
  <si>
    <t>TT tiền thuê chăm sóc cây cảnh vs kỳ 1</t>
  </si>
  <si>
    <t>TT tiiền nước uống kỳ  2</t>
  </si>
  <si>
    <t>TT tiền thuê chăm sóc cây cảnh vs kỳ 2</t>
  </si>
  <si>
    <t>Thanh toán tiền mua nước tẩy, xà phòng kỳ 2</t>
  </si>
  <si>
    <t>Thanh toán tiền mua giấy VS kỳ 2</t>
  </si>
  <si>
    <t>TT tiền mua VPP phụ vụ thi học kỳ 1 năm học 2018-2019</t>
  </si>
  <si>
    <t>TT Tiền chi các hoạt động đội</t>
  </si>
  <si>
    <t xml:space="preserve">Chi tiền phần thưởng cho HS đạt giải các cuộc thi cấp trường </t>
  </si>
  <si>
    <t xml:space="preserve">TT tiền sơn cổng , tường bao ,lan can </t>
  </si>
  <si>
    <t>TT tiền mua dụng cụ vật tư lớp học</t>
  </si>
  <si>
    <t>(Biểu số 9 ban hành theo thông tư 61/2017-TT-BTC  ngày 15 tháng 6 năm 2017 của bộ tài chính)</t>
  </si>
  <si>
    <t>(Biểu số 7  ban hành theo thông tư 61/2017-TT-BTC  ngày 15 tháng 6 năm 2017 của bộ tài chính)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</si>
</sst>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_-;\-* #,##0_-;_-* &quot;-&quot;??_-;_-@_-"/>
  </numFmts>
  <fonts count="51">
    <font>
      <sz val="12"/>
      <name val=".VnTime"/>
      <family val="0"/>
    </font>
    <font>
      <sz val="8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181" fontId="4" fillId="0" borderId="10" xfId="43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 quotePrefix="1">
      <alignment/>
    </xf>
    <xf numFmtId="181" fontId="3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81" fontId="10" fillId="0" borderId="10" xfId="43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 quotePrefix="1">
      <alignment/>
    </xf>
    <xf numFmtId="181" fontId="9" fillId="0" borderId="11" xfId="43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81" fontId="12" fillId="0" borderId="10" xfId="43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181" fontId="10" fillId="0" borderId="12" xfId="43" applyNumberFormat="1" applyFont="1" applyBorder="1" applyAlignment="1">
      <alignment/>
    </xf>
    <xf numFmtId="181" fontId="10" fillId="0" borderId="13" xfId="43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1" fontId="10" fillId="0" borderId="14" xfId="43" applyNumberFormat="1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181" fontId="9" fillId="0" borderId="15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181" fontId="9" fillId="0" borderId="12" xfId="0" applyNumberFormat="1" applyFont="1" applyBorder="1" applyAlignment="1">
      <alignment/>
    </xf>
    <xf numFmtId="181" fontId="9" fillId="0" borderId="12" xfId="43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181" fontId="12" fillId="0" borderId="12" xfId="43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86" fontId="10" fillId="0" borderId="12" xfId="43" applyNumberFormat="1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186" fontId="10" fillId="0" borderId="12" xfId="4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186" fontId="10" fillId="0" borderId="12" xfId="43" applyNumberFormat="1" applyFont="1" applyBorder="1" applyAlignment="1">
      <alignment/>
    </xf>
    <xf numFmtId="181" fontId="10" fillId="0" borderId="12" xfId="43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186" fontId="10" fillId="0" borderId="16" xfId="43" applyNumberFormat="1" applyFont="1" applyBorder="1" applyAlignment="1">
      <alignment horizontal="center" vertical="center" wrapText="1"/>
    </xf>
    <xf numFmtId="181" fontId="10" fillId="0" borderId="16" xfId="43" applyNumberFormat="1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181" fontId="9" fillId="0" borderId="14" xfId="43" applyNumberFormat="1" applyFont="1" applyBorder="1" applyAlignment="1">
      <alignment/>
    </xf>
    <xf numFmtId="181" fontId="10" fillId="0" borderId="14" xfId="43" applyNumberFormat="1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186" fontId="10" fillId="0" borderId="16" xfId="43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3" fontId="12" fillId="0" borderId="10" xfId="15" applyNumberFormat="1" applyFont="1" applyBorder="1" applyAlignment="1">
      <alignment vertical="center" wrapText="1" shrinkToFit="1"/>
      <protection/>
    </xf>
    <xf numFmtId="3" fontId="14" fillId="0" borderId="10" xfId="15" applyNumberFormat="1" applyFont="1" applyBorder="1" applyAlignment="1">
      <alignment horizontal="right" vertical="center"/>
      <protection/>
    </xf>
    <xf numFmtId="181" fontId="9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186" fontId="10" fillId="0" borderId="15" xfId="43" applyNumberFormat="1" applyFont="1" applyBorder="1" applyAlignment="1">
      <alignment/>
    </xf>
    <xf numFmtId="181" fontId="1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81" fontId="3" fillId="0" borderId="15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81" fontId="3" fillId="0" borderId="12" xfId="43" applyNumberFormat="1" applyFont="1" applyBorder="1" applyAlignment="1">
      <alignment/>
    </xf>
    <xf numFmtId="181" fontId="4" fillId="0" borderId="12" xfId="43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/>
    </xf>
    <xf numFmtId="181" fontId="4" fillId="0" borderId="12" xfId="43" applyNumberFormat="1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12" xfId="0" applyFont="1" applyBorder="1" applyAlignment="1" quotePrefix="1">
      <alignment/>
    </xf>
    <xf numFmtId="18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left" vertical="center" wrapText="1"/>
    </xf>
    <xf numFmtId="181" fontId="4" fillId="0" borderId="12" xfId="43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81" fontId="3" fillId="0" borderId="12" xfId="43" applyNumberFormat="1" applyFont="1" applyBorder="1" applyAlignment="1">
      <alignment horizontal="center" vertical="center" wrapText="1"/>
    </xf>
    <xf numFmtId="181" fontId="4" fillId="0" borderId="12" xfId="43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81" fontId="3" fillId="0" borderId="13" xfId="43" applyNumberFormat="1" applyFont="1" applyBorder="1" applyAlignment="1">
      <alignment horizontal="center" vertical="center" wrapText="1"/>
    </xf>
    <xf numFmtId="181" fontId="3" fillId="0" borderId="13" xfId="43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181" fontId="8" fillId="0" borderId="12" xfId="43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10" fillId="0" borderId="0" xfId="0" applyNumberFormat="1" applyFont="1" applyAlignment="1">
      <alignment/>
    </xf>
    <xf numFmtId="181" fontId="10" fillId="0" borderId="0" xfId="43" applyNumberFormat="1" applyFont="1" applyBorder="1" applyAlignment="1">
      <alignment/>
    </xf>
    <xf numFmtId="181" fontId="4" fillId="0" borderId="0" xfId="0" applyNumberFormat="1" applyFont="1" applyAlignment="1">
      <alignment/>
    </xf>
    <xf numFmtId="181" fontId="50" fillId="0" borderId="17" xfId="43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181" fontId="10" fillId="0" borderId="15" xfId="43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81" fontId="9" fillId="0" borderId="16" xfId="43" applyNumberFormat="1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186" fontId="10" fillId="0" borderId="13" xfId="43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/>
    </xf>
  </cellXfs>
  <cellStyles count="48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28">
      <selection activeCell="A2" sqref="A2:D2"/>
    </sheetView>
  </sheetViews>
  <sheetFormatPr defaultColWidth="9" defaultRowHeight="15"/>
  <cols>
    <col min="1" max="1" width="6.09765625" style="1" customWidth="1"/>
    <col min="2" max="2" width="43.19921875" style="1" customWidth="1"/>
    <col min="3" max="3" width="16.3984375" style="1" customWidth="1"/>
    <col min="4" max="4" width="20.296875" style="1" customWidth="1"/>
    <col min="5" max="16384" width="9" style="1" customWidth="1"/>
  </cols>
  <sheetData>
    <row r="2" spans="1:4" ht="15.75">
      <c r="A2" s="127" t="s">
        <v>244</v>
      </c>
      <c r="B2" s="127"/>
      <c r="C2" s="127"/>
      <c r="D2" s="127"/>
    </row>
    <row r="4" spans="1:4" ht="18.75">
      <c r="A4" s="128" t="s">
        <v>6</v>
      </c>
      <c r="B4" s="128"/>
      <c r="C4" s="128"/>
      <c r="D4" s="128"/>
    </row>
    <row r="5" spans="1:4" ht="18.75">
      <c r="A5" s="128" t="s">
        <v>7</v>
      </c>
      <c r="B5" s="128"/>
      <c r="C5" s="128"/>
      <c r="D5" s="128"/>
    </row>
    <row r="7" spans="1:4" ht="15.75">
      <c r="A7" s="2" t="s">
        <v>182</v>
      </c>
      <c r="B7" s="2"/>
      <c r="D7" s="43" t="s">
        <v>82</v>
      </c>
    </row>
    <row r="8" spans="1:2" ht="15.75">
      <c r="A8" s="2" t="s">
        <v>73</v>
      </c>
      <c r="B8" s="2"/>
    </row>
    <row r="9" spans="1:4" ht="17.25" customHeight="1">
      <c r="A9" s="128" t="s">
        <v>9</v>
      </c>
      <c r="B9" s="128"/>
      <c r="C9" s="128"/>
      <c r="D9" s="128"/>
    </row>
    <row r="10" spans="1:4" s="10" customFormat="1" ht="20.25" customHeight="1">
      <c r="A10" s="128" t="s">
        <v>183</v>
      </c>
      <c r="B10" s="128"/>
      <c r="C10" s="128"/>
      <c r="D10" s="128"/>
    </row>
    <row r="11" spans="1:4" ht="18" customHeight="1">
      <c r="A11" s="127" t="s">
        <v>22</v>
      </c>
      <c r="B11" s="127"/>
      <c r="C11" s="127"/>
      <c r="D11" s="127"/>
    </row>
    <row r="12" spans="3:4" ht="17.25" customHeight="1">
      <c r="C12" s="5"/>
      <c r="D12" s="42" t="s">
        <v>11</v>
      </c>
    </row>
    <row r="13" spans="1:4" s="11" customFormat="1" ht="31.5">
      <c r="A13" s="6" t="s">
        <v>12</v>
      </c>
      <c r="B13" s="6" t="s">
        <v>23</v>
      </c>
      <c r="C13" s="6" t="s">
        <v>84</v>
      </c>
      <c r="D13" s="6" t="s">
        <v>83</v>
      </c>
    </row>
    <row r="14" spans="1:4" s="2" customFormat="1" ht="17.25" customHeight="1">
      <c r="A14" s="7" t="s">
        <v>0</v>
      </c>
      <c r="B14" s="7" t="s">
        <v>85</v>
      </c>
      <c r="C14" s="8">
        <v>0</v>
      </c>
      <c r="D14" s="8"/>
    </row>
    <row r="15" spans="1:4" s="2" customFormat="1" ht="15.75" customHeight="1">
      <c r="A15" s="84" t="s">
        <v>1</v>
      </c>
      <c r="B15" s="85" t="s">
        <v>27</v>
      </c>
      <c r="C15" s="87"/>
      <c r="D15" s="87"/>
    </row>
    <row r="16" spans="1:4" s="2" customFormat="1" ht="15.75" customHeight="1">
      <c r="A16" s="92">
        <v>1</v>
      </c>
      <c r="B16" s="89" t="s">
        <v>28</v>
      </c>
      <c r="C16" s="91"/>
      <c r="D16" s="91"/>
    </row>
    <row r="17" spans="1:4" ht="15.75" customHeight="1">
      <c r="A17" s="88"/>
      <c r="B17" s="89" t="s">
        <v>75</v>
      </c>
      <c r="C17" s="90"/>
      <c r="D17" s="90"/>
    </row>
    <row r="18" spans="1:4" s="2" customFormat="1" ht="15.75" customHeight="1">
      <c r="A18" s="92">
        <v>2</v>
      </c>
      <c r="B18" s="89" t="s">
        <v>29</v>
      </c>
      <c r="C18" s="91"/>
      <c r="D18" s="91"/>
    </row>
    <row r="19" spans="1:4" ht="15.75" customHeight="1">
      <c r="A19" s="88"/>
      <c r="B19" s="99" t="s">
        <v>30</v>
      </c>
      <c r="C19" s="90"/>
      <c r="D19" s="90"/>
    </row>
    <row r="20" spans="1:4" s="2" customFormat="1" ht="15.75" customHeight="1">
      <c r="A20" s="92">
        <v>3</v>
      </c>
      <c r="B20" s="89" t="s">
        <v>31</v>
      </c>
      <c r="C20" s="91"/>
      <c r="D20" s="91"/>
    </row>
    <row r="21" spans="1:4" s="2" customFormat="1" ht="15.75" customHeight="1">
      <c r="A21" s="92">
        <v>4</v>
      </c>
      <c r="B21" s="89" t="s">
        <v>32</v>
      </c>
      <c r="C21" s="91"/>
      <c r="D21" s="91"/>
    </row>
    <row r="22" spans="1:4" ht="15.75" customHeight="1">
      <c r="A22" s="88"/>
      <c r="B22" s="89" t="s">
        <v>76</v>
      </c>
      <c r="C22" s="90"/>
      <c r="D22" s="90"/>
    </row>
    <row r="23" spans="1:4" s="2" customFormat="1" ht="15.75" customHeight="1">
      <c r="A23" s="92" t="s">
        <v>2</v>
      </c>
      <c r="B23" s="93" t="s">
        <v>33</v>
      </c>
      <c r="C23" s="91"/>
      <c r="D23" s="91"/>
    </row>
    <row r="24" spans="1:4" s="2" customFormat="1" ht="15.75" customHeight="1">
      <c r="A24" s="92">
        <v>1</v>
      </c>
      <c r="B24" s="89" t="s">
        <v>34</v>
      </c>
      <c r="C24" s="91"/>
      <c r="D24" s="91"/>
    </row>
    <row r="25" spans="1:4" ht="15.75" customHeight="1">
      <c r="A25" s="88"/>
      <c r="B25" s="89" t="s">
        <v>75</v>
      </c>
      <c r="C25" s="90"/>
      <c r="D25" s="90"/>
    </row>
    <row r="26" spans="1:4" s="2" customFormat="1" ht="15.75" customHeight="1">
      <c r="A26" s="92">
        <v>2</v>
      </c>
      <c r="B26" s="89" t="s">
        <v>36</v>
      </c>
      <c r="C26" s="91"/>
      <c r="D26" s="91"/>
    </row>
    <row r="27" spans="1:4" s="2" customFormat="1" ht="15.75" customHeight="1">
      <c r="A27" s="92"/>
      <c r="B27" s="99" t="s">
        <v>30</v>
      </c>
      <c r="C27" s="91"/>
      <c r="D27" s="91"/>
    </row>
    <row r="28" spans="1:4" s="2" customFormat="1" ht="15.75" customHeight="1">
      <c r="A28" s="92">
        <v>3</v>
      </c>
      <c r="B28" s="89" t="s">
        <v>37</v>
      </c>
      <c r="C28" s="91"/>
      <c r="D28" s="91"/>
    </row>
    <row r="29" spans="1:4" ht="15.75" customHeight="1">
      <c r="A29" s="88"/>
      <c r="B29" s="89" t="s">
        <v>76</v>
      </c>
      <c r="C29" s="90"/>
      <c r="D29" s="90"/>
    </row>
    <row r="30" spans="1:4" s="2" customFormat="1" ht="15.75" customHeight="1">
      <c r="A30" s="92" t="s">
        <v>3</v>
      </c>
      <c r="B30" s="93" t="s">
        <v>39</v>
      </c>
      <c r="C30" s="91"/>
      <c r="D30" s="91"/>
    </row>
    <row r="31" spans="1:4" s="2" customFormat="1" ht="15.75" customHeight="1">
      <c r="A31" s="92">
        <v>1</v>
      </c>
      <c r="B31" s="89" t="s">
        <v>34</v>
      </c>
      <c r="C31" s="91"/>
      <c r="D31" s="91"/>
    </row>
    <row r="32" spans="1:4" ht="15.75" customHeight="1">
      <c r="A32" s="88"/>
      <c r="B32" s="89" t="s">
        <v>75</v>
      </c>
      <c r="C32" s="90"/>
      <c r="D32" s="90"/>
    </row>
    <row r="33" spans="1:4" s="2" customFormat="1" ht="15.75" customHeight="1">
      <c r="A33" s="92">
        <v>2</v>
      </c>
      <c r="B33" s="89" t="s">
        <v>36</v>
      </c>
      <c r="C33" s="91"/>
      <c r="D33" s="91"/>
    </row>
    <row r="34" spans="1:4" s="2" customFormat="1" ht="15.75" customHeight="1">
      <c r="A34" s="92"/>
      <c r="B34" s="99" t="s">
        <v>30</v>
      </c>
      <c r="C34" s="91"/>
      <c r="D34" s="91"/>
    </row>
    <row r="35" spans="1:4" s="2" customFormat="1" ht="15.75" customHeight="1">
      <c r="A35" s="92">
        <v>3</v>
      </c>
      <c r="B35" s="89" t="s">
        <v>41</v>
      </c>
      <c r="C35" s="91"/>
      <c r="D35" s="91"/>
    </row>
    <row r="36" spans="1:4" s="2" customFormat="1" ht="15.75" customHeight="1">
      <c r="A36" s="92">
        <v>4</v>
      </c>
      <c r="B36" s="89" t="s">
        <v>37</v>
      </c>
      <c r="C36" s="91"/>
      <c r="D36" s="91"/>
    </row>
    <row r="37" spans="1:4" s="2" customFormat="1" ht="17.25" customHeight="1">
      <c r="A37" s="92"/>
      <c r="B37" s="89" t="s">
        <v>76</v>
      </c>
      <c r="C37" s="91"/>
      <c r="D37" s="91"/>
    </row>
    <row r="38" spans="1:4" s="2" customFormat="1" ht="17.25" customHeight="1">
      <c r="A38" s="92" t="s">
        <v>4</v>
      </c>
      <c r="B38" s="100" t="s">
        <v>86</v>
      </c>
      <c r="C38" s="91">
        <f>C39</f>
        <v>4985600000</v>
      </c>
      <c r="D38" s="91">
        <f>4985600000-C38</f>
        <v>0</v>
      </c>
    </row>
    <row r="39" spans="1:4" s="2" customFormat="1" ht="17.25" customHeight="1">
      <c r="A39" s="92">
        <v>1</v>
      </c>
      <c r="B39" s="100" t="s">
        <v>44</v>
      </c>
      <c r="C39" s="91">
        <f>SUM(C40:C43)</f>
        <v>4985600000</v>
      </c>
      <c r="D39" s="91"/>
    </row>
    <row r="40" spans="1:4" s="11" customFormat="1" ht="17.25" customHeight="1">
      <c r="A40" s="101"/>
      <c r="B40" s="112" t="s">
        <v>78</v>
      </c>
      <c r="C40" s="113">
        <f>4536364658</f>
        <v>4536364658</v>
      </c>
      <c r="D40" s="91"/>
    </row>
    <row r="41" spans="1:4" s="11" customFormat="1" ht="17.25" customHeight="1">
      <c r="A41" s="101"/>
      <c r="B41" s="112" t="s">
        <v>79</v>
      </c>
      <c r="C41" s="113">
        <v>60150000</v>
      </c>
      <c r="D41" s="90"/>
    </row>
    <row r="42" spans="1:4" s="11" customFormat="1" ht="17.25" customHeight="1">
      <c r="A42" s="101"/>
      <c r="B42" s="112" t="s">
        <v>80</v>
      </c>
      <c r="C42" s="113">
        <f>196663000</f>
        <v>196663000</v>
      </c>
      <c r="D42" s="90"/>
    </row>
    <row r="43" spans="1:4" s="11" customFormat="1" ht="17.25" customHeight="1">
      <c r="A43" s="101"/>
      <c r="B43" s="112" t="s">
        <v>81</v>
      </c>
      <c r="C43" s="113">
        <f>192422342</f>
        <v>192422342</v>
      </c>
      <c r="D43" s="90"/>
    </row>
    <row r="44" spans="1:4" s="12" customFormat="1" ht="17.25" customHeight="1">
      <c r="A44" s="107" t="s">
        <v>5</v>
      </c>
      <c r="B44" s="114" t="s">
        <v>77</v>
      </c>
      <c r="C44" s="103"/>
      <c r="D44" s="90"/>
    </row>
    <row r="45" spans="1:4" s="12" customFormat="1" ht="17.25" customHeight="1">
      <c r="A45" s="107"/>
      <c r="B45" s="112" t="s">
        <v>78</v>
      </c>
      <c r="C45" s="103"/>
      <c r="D45" s="90"/>
    </row>
    <row r="46" spans="1:4" s="12" customFormat="1" ht="17.25" customHeight="1">
      <c r="A46" s="107"/>
      <c r="B46" s="112" t="s">
        <v>79</v>
      </c>
      <c r="C46" s="103"/>
      <c r="D46" s="90"/>
    </row>
    <row r="47" spans="1:4" s="12" customFormat="1" ht="17.25" customHeight="1">
      <c r="A47" s="107"/>
      <c r="B47" s="112" t="s">
        <v>80</v>
      </c>
      <c r="C47" s="103"/>
      <c r="D47" s="90"/>
    </row>
    <row r="48" spans="1:4" s="11" customFormat="1" ht="17.25" customHeight="1">
      <c r="A48" s="108"/>
      <c r="B48" s="115" t="s">
        <v>81</v>
      </c>
      <c r="C48" s="110"/>
      <c r="D48" s="111"/>
    </row>
    <row r="49" spans="3:4" ht="15.75">
      <c r="C49" s="4" t="s">
        <v>247</v>
      </c>
      <c r="D49" s="4"/>
    </row>
    <row r="50" spans="3:4" ht="15.75">
      <c r="C50" s="3" t="s">
        <v>20</v>
      </c>
      <c r="D50" s="3"/>
    </row>
    <row r="53" ht="15.75">
      <c r="B53" s="98"/>
    </row>
    <row r="55" ht="15.75">
      <c r="C55" s="1" t="s">
        <v>246</v>
      </c>
    </row>
  </sheetData>
  <sheetProtection/>
  <mergeCells count="6">
    <mergeCell ref="A11:D11"/>
    <mergeCell ref="A4:D4"/>
    <mergeCell ref="A5:D5"/>
    <mergeCell ref="A9:D9"/>
    <mergeCell ref="A10:D10"/>
    <mergeCell ref="A2:D2"/>
  </mergeCells>
  <printOptions/>
  <pageMargins left="0.75" right="0.19" top="0.22" bottom="0.19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0"/>
  <sheetViews>
    <sheetView zoomScalePageLayoutView="0" workbookViewId="0" topLeftCell="A59">
      <selection activeCell="D95" sqref="D95"/>
    </sheetView>
  </sheetViews>
  <sheetFormatPr defaultColWidth="9" defaultRowHeight="15"/>
  <cols>
    <col min="1" max="1" width="5.296875" style="1" customWidth="1"/>
    <col min="2" max="2" width="52.19921875" style="1" customWidth="1"/>
    <col min="3" max="3" width="16.3984375" style="1" customWidth="1"/>
    <col min="4" max="4" width="16.09765625" style="1" customWidth="1"/>
    <col min="5" max="6" width="9" style="1" customWidth="1"/>
    <col min="7" max="7" width="11.796875" style="1" bestFit="1" customWidth="1"/>
    <col min="8" max="16384" width="9" style="1" customWidth="1"/>
  </cols>
  <sheetData>
    <row r="2" spans="1:4" ht="15.75">
      <c r="A2" s="127" t="s">
        <v>245</v>
      </c>
      <c r="B2" s="127"/>
      <c r="C2" s="127"/>
      <c r="D2" s="127"/>
    </row>
    <row r="4" spans="1:4" ht="18.75">
      <c r="A4" s="128" t="s">
        <v>6</v>
      </c>
      <c r="B4" s="128"/>
      <c r="C4" s="128"/>
      <c r="D4" s="128"/>
    </row>
    <row r="5" spans="1:4" ht="18.75">
      <c r="A5" s="128" t="s">
        <v>7</v>
      </c>
      <c r="B5" s="128"/>
      <c r="C5" s="128"/>
      <c r="D5" s="128"/>
    </row>
    <row r="7" spans="1:4" ht="15.75">
      <c r="A7" s="2" t="s">
        <v>182</v>
      </c>
      <c r="B7" s="2"/>
      <c r="D7" s="2" t="s">
        <v>21</v>
      </c>
    </row>
    <row r="8" spans="1:2" ht="15.75">
      <c r="A8" s="2" t="s">
        <v>73</v>
      </c>
      <c r="B8" s="2"/>
    </row>
    <row r="9" spans="1:4" ht="17.25" customHeight="1">
      <c r="A9" s="128" t="s">
        <v>9</v>
      </c>
      <c r="B9" s="128"/>
      <c r="C9" s="128"/>
      <c r="D9" s="128"/>
    </row>
    <row r="10" spans="1:4" s="10" customFormat="1" ht="16.5" customHeight="1">
      <c r="A10" s="128" t="s">
        <v>184</v>
      </c>
      <c r="B10" s="128"/>
      <c r="C10" s="128"/>
      <c r="D10" s="128"/>
    </row>
    <row r="11" spans="1:4" ht="18" customHeight="1">
      <c r="A11" s="127" t="s">
        <v>22</v>
      </c>
      <c r="B11" s="127"/>
      <c r="C11" s="127"/>
      <c r="D11" s="127"/>
    </row>
    <row r="12" ht="17.25" customHeight="1">
      <c r="C12" s="5" t="s">
        <v>11</v>
      </c>
    </row>
    <row r="13" spans="1:4" s="11" customFormat="1" ht="31.5">
      <c r="A13" s="6" t="s">
        <v>12</v>
      </c>
      <c r="B13" s="6" t="s">
        <v>23</v>
      </c>
      <c r="C13" s="6" t="s">
        <v>24</v>
      </c>
      <c r="D13" s="6" t="s">
        <v>25</v>
      </c>
    </row>
    <row r="14" spans="1:4" s="2" customFormat="1" ht="15.75">
      <c r="A14" s="7" t="s">
        <v>0</v>
      </c>
      <c r="B14" s="7" t="s">
        <v>26</v>
      </c>
      <c r="C14" s="8"/>
      <c r="D14" s="8"/>
    </row>
    <row r="15" spans="1:4" s="2" customFormat="1" ht="15.75">
      <c r="A15" s="84" t="s">
        <v>1</v>
      </c>
      <c r="B15" s="85" t="s">
        <v>27</v>
      </c>
      <c r="C15" s="87"/>
      <c r="D15" s="87"/>
    </row>
    <row r="16" spans="1:4" s="2" customFormat="1" ht="15.75">
      <c r="A16" s="92">
        <v>1</v>
      </c>
      <c r="B16" s="93" t="s">
        <v>28</v>
      </c>
      <c r="C16" s="91"/>
      <c r="D16" s="91"/>
    </row>
    <row r="17" spans="1:4" ht="15.75">
      <c r="A17" s="88"/>
      <c r="B17" s="89" t="s">
        <v>242</v>
      </c>
      <c r="C17" s="90"/>
      <c r="D17" s="90"/>
    </row>
    <row r="18" spans="1:4" s="2" customFormat="1" ht="15.75">
      <c r="A18" s="92">
        <v>2</v>
      </c>
      <c r="B18" s="93" t="s">
        <v>29</v>
      </c>
      <c r="C18" s="91"/>
      <c r="D18" s="91"/>
    </row>
    <row r="19" spans="1:4" ht="15.75">
      <c r="A19" s="88"/>
      <c r="B19" s="99" t="s">
        <v>30</v>
      </c>
      <c r="C19" s="90"/>
      <c r="D19" s="90"/>
    </row>
    <row r="20" spans="1:4" s="2" customFormat="1" ht="15.75">
      <c r="A20" s="92">
        <v>3</v>
      </c>
      <c r="B20" s="93" t="s">
        <v>31</v>
      </c>
      <c r="C20" s="91"/>
      <c r="D20" s="91"/>
    </row>
    <row r="21" spans="1:4" s="2" customFormat="1" ht="15.75">
      <c r="A21" s="92">
        <v>4</v>
      </c>
      <c r="B21" s="93" t="s">
        <v>32</v>
      </c>
      <c r="C21" s="91"/>
      <c r="D21" s="91"/>
    </row>
    <row r="22" spans="1:4" ht="15.75">
      <c r="A22" s="88"/>
      <c r="B22" s="89" t="s">
        <v>243</v>
      </c>
      <c r="C22" s="90"/>
      <c r="D22" s="90"/>
    </row>
    <row r="23" spans="1:4" s="2" customFormat="1" ht="15.75">
      <c r="A23" s="92" t="s">
        <v>2</v>
      </c>
      <c r="B23" s="93" t="s">
        <v>33</v>
      </c>
      <c r="C23" s="91"/>
      <c r="D23" s="91"/>
    </row>
    <row r="24" spans="1:4" s="2" customFormat="1" ht="15.75">
      <c r="A24" s="92">
        <v>1</v>
      </c>
      <c r="B24" s="93" t="s">
        <v>34</v>
      </c>
      <c r="C24" s="91"/>
      <c r="D24" s="91"/>
    </row>
    <row r="25" spans="1:4" ht="15.75">
      <c r="A25" s="88"/>
      <c r="B25" s="89" t="s">
        <v>35</v>
      </c>
      <c r="C25" s="90"/>
      <c r="D25" s="90"/>
    </row>
    <row r="26" spans="1:4" s="2" customFormat="1" ht="15.75">
      <c r="A26" s="92">
        <v>2</v>
      </c>
      <c r="B26" s="93" t="s">
        <v>36</v>
      </c>
      <c r="C26" s="91"/>
      <c r="D26" s="91"/>
    </row>
    <row r="27" spans="1:4" s="2" customFormat="1" ht="15.75">
      <c r="A27" s="92"/>
      <c r="B27" s="93"/>
      <c r="C27" s="91"/>
      <c r="D27" s="91"/>
    </row>
    <row r="28" spans="1:4" s="2" customFormat="1" ht="15.75">
      <c r="A28" s="92">
        <v>3</v>
      </c>
      <c r="B28" s="93" t="s">
        <v>37</v>
      </c>
      <c r="C28" s="91"/>
      <c r="D28" s="91"/>
    </row>
    <row r="29" spans="1:4" ht="15.75">
      <c r="A29" s="88"/>
      <c r="B29" s="89" t="s">
        <v>38</v>
      </c>
      <c r="C29" s="90"/>
      <c r="D29" s="90"/>
    </row>
    <row r="30" spans="1:4" s="2" customFormat="1" ht="15.75">
      <c r="A30" s="92" t="s">
        <v>3</v>
      </c>
      <c r="B30" s="93" t="s">
        <v>39</v>
      </c>
      <c r="C30" s="91"/>
      <c r="D30" s="91"/>
    </row>
    <row r="31" spans="1:4" s="2" customFormat="1" ht="15.75">
      <c r="A31" s="92">
        <v>1</v>
      </c>
      <c r="B31" s="93" t="s">
        <v>34</v>
      </c>
      <c r="C31" s="91"/>
      <c r="D31" s="91"/>
    </row>
    <row r="32" spans="1:4" ht="15.75">
      <c r="A32" s="88"/>
      <c r="B32" s="89" t="s">
        <v>40</v>
      </c>
      <c r="C32" s="90"/>
      <c r="D32" s="90"/>
    </row>
    <row r="33" spans="1:4" s="2" customFormat="1" ht="15.75">
      <c r="A33" s="92">
        <v>2</v>
      </c>
      <c r="B33" s="93" t="s">
        <v>36</v>
      </c>
      <c r="C33" s="91"/>
      <c r="D33" s="91"/>
    </row>
    <row r="34" spans="1:4" s="2" customFormat="1" ht="15.75">
      <c r="A34" s="92">
        <v>3</v>
      </c>
      <c r="B34" s="93" t="s">
        <v>41</v>
      </c>
      <c r="C34" s="91"/>
      <c r="D34" s="91"/>
    </row>
    <row r="35" spans="1:4" s="2" customFormat="1" ht="15.75">
      <c r="A35" s="92">
        <v>4</v>
      </c>
      <c r="B35" s="93" t="s">
        <v>37</v>
      </c>
      <c r="C35" s="91"/>
      <c r="D35" s="91"/>
    </row>
    <row r="36" spans="1:4" ht="15.75">
      <c r="A36" s="88"/>
      <c r="B36" s="89" t="s">
        <v>42</v>
      </c>
      <c r="C36" s="90"/>
      <c r="D36" s="90"/>
    </row>
    <row r="37" spans="1:7" s="2" customFormat="1" ht="15.75">
      <c r="A37" s="92" t="s">
        <v>4</v>
      </c>
      <c r="B37" s="92" t="s">
        <v>43</v>
      </c>
      <c r="C37" s="91">
        <f>C38</f>
        <v>4985600000</v>
      </c>
      <c r="D37" s="91">
        <f>C37</f>
        <v>4985600000</v>
      </c>
      <c r="G37" s="118"/>
    </row>
    <row r="38" spans="1:4" s="2" customFormat="1" ht="15.75">
      <c r="A38" s="92">
        <v>1</v>
      </c>
      <c r="B38" s="100" t="s">
        <v>44</v>
      </c>
      <c r="C38" s="91">
        <f>C39+C41+C43+C50+C52+C55+C60+C64+C67+C71+C73+C75+C80+C82+C86</f>
        <v>4985600000</v>
      </c>
      <c r="D38" s="91">
        <f aca="true" t="shared" si="0" ref="D38:D88">C38</f>
        <v>4985600000</v>
      </c>
    </row>
    <row r="39" spans="1:4" s="11" customFormat="1" ht="15.75">
      <c r="A39" s="101"/>
      <c r="B39" s="102" t="s">
        <v>45</v>
      </c>
      <c r="C39" s="103">
        <f>C40</f>
        <v>2163043219</v>
      </c>
      <c r="D39" s="91">
        <f t="shared" si="0"/>
        <v>2163043219</v>
      </c>
    </row>
    <row r="40" spans="1:4" s="11" customFormat="1" ht="15.75">
      <c r="A40" s="101"/>
      <c r="B40" s="104" t="s">
        <v>46</v>
      </c>
      <c r="C40" s="105">
        <v>2163043219</v>
      </c>
      <c r="D40" s="90">
        <f t="shared" si="0"/>
        <v>2163043219</v>
      </c>
    </row>
    <row r="41" spans="1:4" s="11" customFormat="1" ht="15.75">
      <c r="A41" s="101"/>
      <c r="B41" s="102" t="s">
        <v>181</v>
      </c>
      <c r="C41" s="103">
        <f>C42</f>
        <v>22672000</v>
      </c>
      <c r="D41" s="91">
        <f t="shared" si="0"/>
        <v>22672000</v>
      </c>
    </row>
    <row r="42" spans="1:4" s="11" customFormat="1" ht="31.5">
      <c r="A42" s="101"/>
      <c r="B42" s="104" t="s">
        <v>47</v>
      </c>
      <c r="C42" s="105">
        <f>22672000</f>
        <v>22672000</v>
      </c>
      <c r="D42" s="90">
        <f t="shared" si="0"/>
        <v>22672000</v>
      </c>
    </row>
    <row r="43" spans="1:4" s="11" customFormat="1" ht="15.75">
      <c r="A43" s="101"/>
      <c r="B43" s="102" t="s">
        <v>48</v>
      </c>
      <c r="C43" s="103">
        <f>C44+C45+C46+C47+C48+C49</f>
        <v>1761155427</v>
      </c>
      <c r="D43" s="91">
        <f t="shared" si="0"/>
        <v>1761155427</v>
      </c>
    </row>
    <row r="44" spans="1:4" s="11" customFormat="1" ht="15.75">
      <c r="A44" s="101"/>
      <c r="B44" s="104" t="s">
        <v>49</v>
      </c>
      <c r="C44" s="90">
        <v>27885650</v>
      </c>
      <c r="D44" s="90">
        <f t="shared" si="0"/>
        <v>27885650</v>
      </c>
    </row>
    <row r="45" spans="1:4" s="11" customFormat="1" ht="15.75">
      <c r="A45" s="101"/>
      <c r="B45" s="104" t="s">
        <v>50</v>
      </c>
      <c r="C45" s="90">
        <v>302250000</v>
      </c>
      <c r="D45" s="90">
        <f t="shared" si="0"/>
        <v>302250000</v>
      </c>
    </row>
    <row r="46" spans="1:4" s="11" customFormat="1" ht="15.75">
      <c r="A46" s="101"/>
      <c r="B46" s="104" t="s">
        <v>241</v>
      </c>
      <c r="C46" s="90">
        <v>1052000700</v>
      </c>
      <c r="D46" s="90">
        <f t="shared" si="0"/>
        <v>1052000700</v>
      </c>
    </row>
    <row r="47" spans="1:4" s="11" customFormat="1" ht="15.75">
      <c r="A47" s="101"/>
      <c r="B47" s="104" t="s">
        <v>180</v>
      </c>
      <c r="C47" s="90">
        <v>5070000</v>
      </c>
      <c r="D47" s="90">
        <f t="shared" si="0"/>
        <v>5070000</v>
      </c>
    </row>
    <row r="48" spans="1:4" s="11" customFormat="1" ht="15.75">
      <c r="A48" s="101"/>
      <c r="B48" s="104" t="s">
        <v>116</v>
      </c>
      <c r="C48" s="90">
        <v>360221077</v>
      </c>
      <c r="D48" s="90">
        <f t="shared" si="0"/>
        <v>360221077</v>
      </c>
    </row>
    <row r="49" spans="1:4" s="11" customFormat="1" ht="15.75">
      <c r="A49" s="101"/>
      <c r="B49" s="104" t="s">
        <v>217</v>
      </c>
      <c r="C49" s="90">
        <v>13728000</v>
      </c>
      <c r="D49" s="90">
        <f t="shared" si="0"/>
        <v>13728000</v>
      </c>
    </row>
    <row r="50" spans="1:4" s="11" customFormat="1" ht="31.5">
      <c r="A50" s="101"/>
      <c r="B50" s="102" t="s">
        <v>225</v>
      </c>
      <c r="C50" s="91">
        <f>C51</f>
        <v>3500000</v>
      </c>
      <c r="D50" s="91">
        <f t="shared" si="0"/>
        <v>3500000</v>
      </c>
    </row>
    <row r="51" spans="1:4" s="11" customFormat="1" ht="15.75">
      <c r="A51" s="101"/>
      <c r="B51" s="104" t="s">
        <v>226</v>
      </c>
      <c r="C51" s="90">
        <v>3500000</v>
      </c>
      <c r="D51" s="90">
        <f t="shared" si="0"/>
        <v>3500000</v>
      </c>
    </row>
    <row r="52" spans="1:4" s="11" customFormat="1" ht="15.75">
      <c r="A52" s="101"/>
      <c r="B52" s="102" t="s">
        <v>51</v>
      </c>
      <c r="C52" s="103">
        <f>C53+C54</f>
        <v>20119000</v>
      </c>
      <c r="D52" s="91">
        <f t="shared" si="0"/>
        <v>20119000</v>
      </c>
    </row>
    <row r="53" spans="1:4" s="11" customFormat="1" ht="15.75">
      <c r="A53" s="101"/>
      <c r="B53" s="104" t="s">
        <v>52</v>
      </c>
      <c r="C53" s="90">
        <v>17719000</v>
      </c>
      <c r="D53" s="90">
        <f t="shared" si="0"/>
        <v>17719000</v>
      </c>
    </row>
    <row r="54" spans="1:4" s="11" customFormat="1" ht="15.75">
      <c r="A54" s="101"/>
      <c r="B54" s="104" t="s">
        <v>174</v>
      </c>
      <c r="C54" s="90">
        <v>2400000</v>
      </c>
      <c r="D54" s="90">
        <f t="shared" si="0"/>
        <v>2400000</v>
      </c>
    </row>
    <row r="55" spans="1:4" s="11" customFormat="1" ht="15.75">
      <c r="A55" s="101"/>
      <c r="B55" s="102" t="s">
        <v>53</v>
      </c>
      <c r="C55" s="103">
        <f>C56+C57+C58+C59</f>
        <v>612166012</v>
      </c>
      <c r="D55" s="91">
        <f t="shared" si="0"/>
        <v>612166012</v>
      </c>
    </row>
    <row r="56" spans="1:4" s="11" customFormat="1" ht="15.75">
      <c r="A56" s="101"/>
      <c r="B56" s="104" t="s">
        <v>54</v>
      </c>
      <c r="C56" s="90">
        <v>458988166</v>
      </c>
      <c r="D56" s="90">
        <f t="shared" si="0"/>
        <v>458988166</v>
      </c>
    </row>
    <row r="57" spans="1:4" s="11" customFormat="1" ht="15.75">
      <c r="A57" s="101"/>
      <c r="B57" s="104" t="s">
        <v>55</v>
      </c>
      <c r="C57" s="90">
        <v>78544268</v>
      </c>
      <c r="D57" s="90">
        <f t="shared" si="0"/>
        <v>78544268</v>
      </c>
    </row>
    <row r="58" spans="1:4" s="11" customFormat="1" ht="15.75">
      <c r="A58" s="101"/>
      <c r="B58" s="104" t="s">
        <v>56</v>
      </c>
      <c r="C58" s="90">
        <v>49267000</v>
      </c>
      <c r="D58" s="90">
        <f t="shared" si="0"/>
        <v>49267000</v>
      </c>
    </row>
    <row r="59" spans="1:4" s="11" customFormat="1" ht="15.75">
      <c r="A59" s="101"/>
      <c r="B59" s="104" t="s">
        <v>57</v>
      </c>
      <c r="C59" s="90">
        <v>25366578</v>
      </c>
      <c r="D59" s="90">
        <f t="shared" si="0"/>
        <v>25366578</v>
      </c>
    </row>
    <row r="60" spans="1:4" s="11" customFormat="1" ht="15.75">
      <c r="A60" s="101"/>
      <c r="B60" s="102" t="s">
        <v>58</v>
      </c>
      <c r="C60" s="106">
        <f>C61+C62+C63</f>
        <v>41842533</v>
      </c>
      <c r="D60" s="91">
        <f t="shared" si="0"/>
        <v>41842533</v>
      </c>
    </row>
    <row r="61" spans="1:4" s="11" customFormat="1" ht="15.75">
      <c r="A61" s="101"/>
      <c r="B61" s="104" t="s">
        <v>59</v>
      </c>
      <c r="C61" s="90">
        <v>21785235</v>
      </c>
      <c r="D61" s="90">
        <f t="shared" si="0"/>
        <v>21785235</v>
      </c>
    </row>
    <row r="62" spans="1:4" s="11" customFormat="1" ht="15.75">
      <c r="A62" s="101"/>
      <c r="B62" s="104" t="s">
        <v>60</v>
      </c>
      <c r="C62" s="90">
        <v>19457298</v>
      </c>
      <c r="D62" s="90">
        <f t="shared" si="0"/>
        <v>19457298</v>
      </c>
    </row>
    <row r="63" spans="1:4" s="11" customFormat="1" ht="15.75">
      <c r="A63" s="101"/>
      <c r="B63" s="104" t="s">
        <v>218</v>
      </c>
      <c r="C63" s="90">
        <v>600000</v>
      </c>
      <c r="D63" s="90">
        <f t="shared" si="0"/>
        <v>600000</v>
      </c>
    </row>
    <row r="64" spans="1:4" s="11" customFormat="1" ht="15.75">
      <c r="A64" s="101"/>
      <c r="B64" s="102" t="s">
        <v>61</v>
      </c>
      <c r="C64" s="103">
        <f>C65+C66</f>
        <v>49118623</v>
      </c>
      <c r="D64" s="91">
        <f t="shared" si="0"/>
        <v>49118623</v>
      </c>
    </row>
    <row r="65" spans="1:4" s="11" customFormat="1" ht="15.75">
      <c r="A65" s="101"/>
      <c r="B65" s="104" t="s">
        <v>62</v>
      </c>
      <c r="C65" s="90">
        <v>30746623</v>
      </c>
      <c r="D65" s="90">
        <f t="shared" si="0"/>
        <v>30746623</v>
      </c>
    </row>
    <row r="66" spans="1:4" s="11" customFormat="1" ht="15.75">
      <c r="A66" s="101"/>
      <c r="B66" s="104" t="s">
        <v>63</v>
      </c>
      <c r="C66" s="90">
        <v>18372000</v>
      </c>
      <c r="D66" s="90">
        <f t="shared" si="0"/>
        <v>18372000</v>
      </c>
    </row>
    <row r="67" spans="1:4" s="11" customFormat="1" ht="15.75">
      <c r="A67" s="101"/>
      <c r="B67" s="102" t="s">
        <v>64</v>
      </c>
      <c r="C67" s="106">
        <f>C68+C69+C70</f>
        <v>4551666</v>
      </c>
      <c r="D67" s="90">
        <f t="shared" si="0"/>
        <v>4551666</v>
      </c>
    </row>
    <row r="68" spans="1:4" s="11" customFormat="1" ht="15.75">
      <c r="A68" s="101"/>
      <c r="B68" s="104" t="s">
        <v>65</v>
      </c>
      <c r="C68" s="90">
        <v>1079539</v>
      </c>
      <c r="D68" s="90">
        <f t="shared" si="0"/>
        <v>1079539</v>
      </c>
    </row>
    <row r="69" spans="1:4" s="11" customFormat="1" ht="15.75">
      <c r="A69" s="101"/>
      <c r="B69" s="104" t="s">
        <v>219</v>
      </c>
      <c r="C69" s="90">
        <v>1922127</v>
      </c>
      <c r="D69" s="90">
        <f t="shared" si="0"/>
        <v>1922127</v>
      </c>
    </row>
    <row r="70" spans="1:4" s="11" customFormat="1" ht="15.75">
      <c r="A70" s="101"/>
      <c r="B70" s="104" t="s">
        <v>220</v>
      </c>
      <c r="C70" s="90">
        <v>1550000</v>
      </c>
      <c r="D70" s="90">
        <f t="shared" si="0"/>
        <v>1550000</v>
      </c>
    </row>
    <row r="71" spans="1:4" s="11" customFormat="1" ht="15.75">
      <c r="A71" s="101"/>
      <c r="B71" s="102" t="s">
        <v>123</v>
      </c>
      <c r="C71" s="106">
        <f>C72</f>
        <v>2400000</v>
      </c>
      <c r="D71" s="91">
        <f t="shared" si="0"/>
        <v>2400000</v>
      </c>
    </row>
    <row r="72" spans="1:4" s="11" customFormat="1" ht="15.75">
      <c r="A72" s="101"/>
      <c r="B72" s="104" t="s">
        <v>124</v>
      </c>
      <c r="C72" s="90">
        <v>2400000</v>
      </c>
      <c r="D72" s="90">
        <f t="shared" si="0"/>
        <v>2400000</v>
      </c>
    </row>
    <row r="73" spans="1:4" s="11" customFormat="1" ht="15.75">
      <c r="A73" s="101"/>
      <c r="B73" s="102" t="s">
        <v>227</v>
      </c>
      <c r="C73" s="91">
        <f>C74</f>
        <v>44153720</v>
      </c>
      <c r="D73" s="91">
        <f t="shared" si="0"/>
        <v>44153720</v>
      </c>
    </row>
    <row r="74" spans="1:4" s="11" customFormat="1" ht="15.75">
      <c r="A74" s="101"/>
      <c r="B74" s="104" t="s">
        <v>228</v>
      </c>
      <c r="C74" s="90">
        <v>44153720</v>
      </c>
      <c r="D74" s="90">
        <f t="shared" si="0"/>
        <v>44153720</v>
      </c>
    </row>
    <row r="75" spans="1:4" s="11" customFormat="1" ht="15.75">
      <c r="A75" s="101"/>
      <c r="B75" s="102" t="s">
        <v>66</v>
      </c>
      <c r="C75" s="106">
        <f>C76+C77+C78+C79</f>
        <v>196663000</v>
      </c>
      <c r="D75" s="106">
        <f t="shared" si="0"/>
        <v>196663000</v>
      </c>
    </row>
    <row r="76" spans="1:4" s="11" customFormat="1" ht="15.75">
      <c r="A76" s="101"/>
      <c r="B76" s="104" t="s">
        <v>221</v>
      </c>
      <c r="C76" s="90">
        <v>99662000</v>
      </c>
      <c r="D76" s="90">
        <f t="shared" si="0"/>
        <v>99662000</v>
      </c>
    </row>
    <row r="77" spans="1:4" s="11" customFormat="1" ht="15.75">
      <c r="A77" s="101"/>
      <c r="B77" s="104" t="s">
        <v>67</v>
      </c>
      <c r="C77" s="90">
        <v>44870000</v>
      </c>
      <c r="D77" s="90">
        <f t="shared" si="0"/>
        <v>44870000</v>
      </c>
    </row>
    <row r="78" spans="1:4" s="11" customFormat="1" ht="15.75">
      <c r="A78" s="101"/>
      <c r="B78" s="104" t="s">
        <v>175</v>
      </c>
      <c r="C78" s="90">
        <v>16100000</v>
      </c>
      <c r="D78" s="90">
        <f t="shared" si="0"/>
        <v>16100000</v>
      </c>
    </row>
    <row r="79" spans="1:4" s="11" customFormat="1" ht="20.25" customHeight="1">
      <c r="A79" s="101"/>
      <c r="B79" s="104" t="s">
        <v>125</v>
      </c>
      <c r="C79" s="90">
        <v>36031000</v>
      </c>
      <c r="D79" s="90">
        <f t="shared" si="0"/>
        <v>36031000</v>
      </c>
    </row>
    <row r="80" spans="1:4" s="11" customFormat="1" ht="20.25" customHeight="1">
      <c r="A80" s="101"/>
      <c r="B80" s="102" t="s">
        <v>222</v>
      </c>
      <c r="C80" s="91">
        <f>C81</f>
        <v>19500000</v>
      </c>
      <c r="D80" s="91">
        <f t="shared" si="0"/>
        <v>19500000</v>
      </c>
    </row>
    <row r="81" spans="1:4" s="11" customFormat="1" ht="20.25" customHeight="1">
      <c r="A81" s="101"/>
      <c r="B81" s="104" t="s">
        <v>223</v>
      </c>
      <c r="C81" s="90">
        <v>19500000</v>
      </c>
      <c r="D81" s="90">
        <f t="shared" si="0"/>
        <v>19500000</v>
      </c>
    </row>
    <row r="82" spans="1:4" s="11" customFormat="1" ht="15.75">
      <c r="A82" s="101"/>
      <c r="B82" s="102" t="s">
        <v>68</v>
      </c>
      <c r="C82" s="106">
        <f>C83+C84+C85</f>
        <v>40650000</v>
      </c>
      <c r="D82" s="106">
        <f t="shared" si="0"/>
        <v>40650000</v>
      </c>
    </row>
    <row r="83" spans="1:4" s="11" customFormat="1" ht="15.75">
      <c r="A83" s="101"/>
      <c r="B83" s="104" t="s">
        <v>176</v>
      </c>
      <c r="C83" s="90">
        <v>6740000</v>
      </c>
      <c r="D83" s="90">
        <f t="shared" si="0"/>
        <v>6740000</v>
      </c>
    </row>
    <row r="84" spans="1:4" s="11" customFormat="1" ht="15.75">
      <c r="A84" s="101"/>
      <c r="B84" s="104" t="s">
        <v>224</v>
      </c>
      <c r="C84" s="90">
        <v>11150000</v>
      </c>
      <c r="D84" s="90">
        <f t="shared" si="0"/>
        <v>11150000</v>
      </c>
    </row>
    <row r="85" spans="1:4" s="11" customFormat="1" ht="15.75">
      <c r="A85" s="101"/>
      <c r="B85" s="104" t="s">
        <v>126</v>
      </c>
      <c r="C85" s="90">
        <v>22760000</v>
      </c>
      <c r="D85" s="90">
        <f t="shared" si="0"/>
        <v>22760000</v>
      </c>
    </row>
    <row r="86" spans="1:4" s="11" customFormat="1" ht="15.75">
      <c r="A86" s="101"/>
      <c r="B86" s="102" t="s">
        <v>177</v>
      </c>
      <c r="C86" s="95">
        <f>SUM(C87:C88)</f>
        <v>4064800</v>
      </c>
      <c r="D86" s="91">
        <f t="shared" si="0"/>
        <v>4064800</v>
      </c>
    </row>
    <row r="87" spans="1:4" s="11" customFormat="1" ht="15.75">
      <c r="A87" s="101"/>
      <c r="B87" s="96" t="s">
        <v>178</v>
      </c>
      <c r="C87" s="90">
        <v>1064800</v>
      </c>
      <c r="D87" s="90">
        <f t="shared" si="0"/>
        <v>1064800</v>
      </c>
    </row>
    <row r="88" spans="1:4" s="11" customFormat="1" ht="15.75">
      <c r="A88" s="101"/>
      <c r="B88" s="96" t="s">
        <v>179</v>
      </c>
      <c r="C88" s="90">
        <v>3000000</v>
      </c>
      <c r="D88" s="90">
        <f t="shared" si="0"/>
        <v>3000000</v>
      </c>
    </row>
    <row r="89" spans="1:4" s="12" customFormat="1" ht="15.75">
      <c r="A89" s="107" t="s">
        <v>5</v>
      </c>
      <c r="B89" s="107" t="s">
        <v>69</v>
      </c>
      <c r="C89" s="103"/>
      <c r="D89" s="90"/>
    </row>
    <row r="90" spans="1:4" s="11" customFormat="1" ht="15.75">
      <c r="A90" s="101"/>
      <c r="B90" s="102" t="s">
        <v>70</v>
      </c>
      <c r="C90" s="105"/>
      <c r="D90" s="90"/>
    </row>
    <row r="91" spans="1:4" s="11" customFormat="1" ht="15.75">
      <c r="A91" s="108"/>
      <c r="B91" s="109" t="s">
        <v>71</v>
      </c>
      <c r="C91" s="110"/>
      <c r="D91" s="111"/>
    </row>
    <row r="92" spans="1:4" ht="31.5">
      <c r="A92" s="13"/>
      <c r="B92" s="14" t="s">
        <v>72</v>
      </c>
      <c r="C92" s="13"/>
      <c r="D92" s="13"/>
    </row>
    <row r="93" spans="3:4" ht="15.75">
      <c r="C93" s="127" t="s">
        <v>248</v>
      </c>
      <c r="D93" s="127"/>
    </row>
    <row r="94" spans="3:4" ht="15.75">
      <c r="C94" s="129" t="s">
        <v>20</v>
      </c>
      <c r="D94" s="129"/>
    </row>
    <row r="98" ht="15.75">
      <c r="C98" s="33"/>
    </row>
    <row r="100" spans="3:4" ht="15.75">
      <c r="C100" s="130" t="s">
        <v>249</v>
      </c>
      <c r="D100" s="130"/>
    </row>
  </sheetData>
  <sheetProtection/>
  <mergeCells count="9">
    <mergeCell ref="A2:D2"/>
    <mergeCell ref="C94:D94"/>
    <mergeCell ref="C93:D93"/>
    <mergeCell ref="C100:D100"/>
    <mergeCell ref="A11:D11"/>
    <mergeCell ref="A4:D4"/>
    <mergeCell ref="A5:D5"/>
    <mergeCell ref="A9:D9"/>
    <mergeCell ref="A10:D10"/>
  </mergeCells>
  <printOptions/>
  <pageMargins left="0.49" right="0.1968503937007874" top="0.22" bottom="0.21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0"/>
  <sheetViews>
    <sheetView zoomScalePageLayoutView="0" workbookViewId="0" topLeftCell="A58">
      <selection activeCell="F20" sqref="F20"/>
    </sheetView>
  </sheetViews>
  <sheetFormatPr defaultColWidth="9" defaultRowHeight="15"/>
  <cols>
    <col min="1" max="1" width="8.69921875" style="18" customWidth="1"/>
    <col min="2" max="2" width="38.796875" style="18" customWidth="1"/>
    <col min="3" max="4" width="20" style="18" customWidth="1"/>
    <col min="5" max="5" width="9" style="18" customWidth="1"/>
    <col min="6" max="6" width="12.69921875" style="18" bestFit="1" customWidth="1"/>
    <col min="7" max="16384" width="9" style="18" customWidth="1"/>
  </cols>
  <sheetData>
    <row r="2" spans="1:4" ht="16.5">
      <c r="A2" s="127" t="s">
        <v>267</v>
      </c>
      <c r="B2" s="127"/>
      <c r="C2" s="127"/>
      <c r="D2" s="127"/>
    </row>
    <row r="4" spans="1:4" ht="16.5">
      <c r="A4" s="131" t="s">
        <v>6</v>
      </c>
      <c r="B4" s="131"/>
      <c r="C4" s="131"/>
      <c r="D4" s="131"/>
    </row>
    <row r="5" spans="1:4" ht="16.5">
      <c r="A5" s="131" t="s">
        <v>7</v>
      </c>
      <c r="B5" s="131"/>
      <c r="C5" s="131"/>
      <c r="D5" s="131"/>
    </row>
    <row r="7" spans="1:4" ht="16.5">
      <c r="A7" s="2" t="s">
        <v>182</v>
      </c>
      <c r="B7" s="19"/>
      <c r="D7" s="19" t="s">
        <v>87</v>
      </c>
    </row>
    <row r="8" spans="1:2" ht="16.5">
      <c r="A8" s="19" t="s">
        <v>73</v>
      </c>
      <c r="B8" s="19"/>
    </row>
    <row r="9" spans="1:4" ht="21.75" customHeight="1">
      <c r="A9" s="128" t="s">
        <v>9</v>
      </c>
      <c r="B9" s="128"/>
      <c r="C9" s="128"/>
      <c r="D9" s="128"/>
    </row>
    <row r="10" spans="1:4" s="19" customFormat="1" ht="18.75" customHeight="1">
      <c r="A10" s="128" t="s">
        <v>185</v>
      </c>
      <c r="B10" s="128"/>
      <c r="C10" s="128"/>
      <c r="D10" s="128"/>
    </row>
    <row r="11" spans="1:4" ht="18.75" customHeight="1">
      <c r="A11" s="133" t="s">
        <v>88</v>
      </c>
      <c r="B11" s="133"/>
      <c r="C11" s="133"/>
      <c r="D11" s="133"/>
    </row>
    <row r="12" ht="18" customHeight="1">
      <c r="C12" s="22" t="s">
        <v>11</v>
      </c>
    </row>
    <row r="13" spans="1:4" s="28" customFormat="1" ht="31.5">
      <c r="A13" s="6" t="s">
        <v>12</v>
      </c>
      <c r="B13" s="6" t="s">
        <v>23</v>
      </c>
      <c r="C13" s="6" t="s">
        <v>89</v>
      </c>
      <c r="D13" s="6" t="s">
        <v>90</v>
      </c>
    </row>
    <row r="14" spans="1:4" s="19" customFormat="1" ht="15.75" customHeight="1">
      <c r="A14" s="7" t="s">
        <v>0</v>
      </c>
      <c r="B14" s="7" t="s">
        <v>26</v>
      </c>
      <c r="C14" s="16"/>
      <c r="D14" s="8"/>
    </row>
    <row r="15" spans="1:4" s="19" customFormat="1" ht="18" customHeight="1">
      <c r="A15" s="84" t="s">
        <v>1</v>
      </c>
      <c r="B15" s="85" t="s">
        <v>27</v>
      </c>
      <c r="C15" s="86"/>
      <c r="D15" s="87"/>
    </row>
    <row r="16" spans="1:4" s="19" customFormat="1" ht="18" customHeight="1">
      <c r="A16" s="88">
        <v>1</v>
      </c>
      <c r="B16" s="89" t="s">
        <v>91</v>
      </c>
      <c r="C16" s="90"/>
      <c r="D16" s="91"/>
    </row>
    <row r="17" spans="1:4" ht="18" customHeight="1">
      <c r="A17" s="88">
        <v>2</v>
      </c>
      <c r="B17" s="89" t="s">
        <v>92</v>
      </c>
      <c r="C17" s="90"/>
      <c r="D17" s="90"/>
    </row>
    <row r="18" spans="1:6" s="19" customFormat="1" ht="18" customHeight="1">
      <c r="A18" s="92" t="s">
        <v>4</v>
      </c>
      <c r="B18" s="93" t="s">
        <v>93</v>
      </c>
      <c r="C18" s="91">
        <f>C20+C22+C24+C31+C33+C36+C41+C45+C48+C52+C54+C56+C61+C63+C67</f>
        <v>4985600000</v>
      </c>
      <c r="D18" s="91">
        <f>D20+D22+D24+D31+D33+D36+D41+D45+D48+D52+D54+D56+D61+D63+D67</f>
        <v>4985600000</v>
      </c>
      <c r="F18" s="80"/>
    </row>
    <row r="19" spans="1:4" ht="18" customHeight="1">
      <c r="A19" s="92">
        <v>1</v>
      </c>
      <c r="B19" s="93" t="s">
        <v>94</v>
      </c>
      <c r="C19" s="91"/>
      <c r="D19" s="91"/>
    </row>
    <row r="20" spans="1:4" s="19" customFormat="1" ht="18" customHeight="1">
      <c r="A20" s="92"/>
      <c r="B20" s="94" t="s">
        <v>95</v>
      </c>
      <c r="C20" s="95">
        <f>C21</f>
        <v>2163043219</v>
      </c>
      <c r="D20" s="91">
        <f>C20</f>
        <v>2163043219</v>
      </c>
    </row>
    <row r="21" spans="1:4" s="19" customFormat="1" ht="18" customHeight="1">
      <c r="A21" s="92"/>
      <c r="B21" s="96" t="s">
        <v>96</v>
      </c>
      <c r="C21" s="90">
        <v>2163043219</v>
      </c>
      <c r="D21" s="90">
        <f aca="true" t="shared" si="0" ref="D21:D69">C21</f>
        <v>2163043219</v>
      </c>
    </row>
    <row r="22" spans="1:4" ht="18" customHeight="1">
      <c r="A22" s="88"/>
      <c r="B22" s="94" t="s">
        <v>97</v>
      </c>
      <c r="C22" s="95">
        <f>C23</f>
        <v>22672000</v>
      </c>
      <c r="D22" s="90">
        <f t="shared" si="0"/>
        <v>22672000</v>
      </c>
    </row>
    <row r="23" spans="1:4" s="19" customFormat="1" ht="18" customHeight="1">
      <c r="A23" s="92"/>
      <c r="B23" s="96" t="s">
        <v>98</v>
      </c>
      <c r="C23" s="90">
        <v>22672000</v>
      </c>
      <c r="D23" s="90">
        <f t="shared" si="0"/>
        <v>22672000</v>
      </c>
    </row>
    <row r="24" spans="1:4" s="19" customFormat="1" ht="18" customHeight="1">
      <c r="A24" s="92"/>
      <c r="B24" s="94" t="s">
        <v>99</v>
      </c>
      <c r="C24" s="95">
        <f>SUM(C25:C30)</f>
        <v>1761155427</v>
      </c>
      <c r="D24" s="91">
        <f t="shared" si="0"/>
        <v>1761155427</v>
      </c>
    </row>
    <row r="25" spans="1:4" ht="18" customHeight="1">
      <c r="A25" s="88"/>
      <c r="B25" s="96" t="s">
        <v>100</v>
      </c>
      <c r="C25" s="90">
        <v>27885650</v>
      </c>
      <c r="D25" s="90">
        <f t="shared" si="0"/>
        <v>27885650</v>
      </c>
    </row>
    <row r="26" spans="1:4" s="19" customFormat="1" ht="18" customHeight="1">
      <c r="A26" s="92"/>
      <c r="B26" s="96" t="s">
        <v>101</v>
      </c>
      <c r="C26" s="90">
        <v>302250000</v>
      </c>
      <c r="D26" s="90">
        <f t="shared" si="0"/>
        <v>302250000</v>
      </c>
    </row>
    <row r="27" spans="1:4" s="19" customFormat="1" ht="18" customHeight="1">
      <c r="A27" s="92"/>
      <c r="B27" s="96" t="s">
        <v>103</v>
      </c>
      <c r="C27" s="90">
        <v>1052000700</v>
      </c>
      <c r="D27" s="90">
        <f t="shared" si="0"/>
        <v>1052000700</v>
      </c>
    </row>
    <row r="28" spans="1:4" s="19" customFormat="1" ht="18" customHeight="1">
      <c r="A28" s="92"/>
      <c r="B28" s="96" t="s">
        <v>102</v>
      </c>
      <c r="C28" s="90">
        <v>5070000</v>
      </c>
      <c r="D28" s="90">
        <f t="shared" si="0"/>
        <v>5070000</v>
      </c>
    </row>
    <row r="29" spans="1:4" s="19" customFormat="1" ht="18" customHeight="1">
      <c r="A29" s="92"/>
      <c r="B29" s="96" t="s">
        <v>117</v>
      </c>
      <c r="C29" s="90">
        <v>360221077</v>
      </c>
      <c r="D29" s="90">
        <f t="shared" si="0"/>
        <v>360221077</v>
      </c>
    </row>
    <row r="30" spans="1:4" s="19" customFormat="1" ht="18" customHeight="1">
      <c r="A30" s="92"/>
      <c r="B30" s="96" t="s">
        <v>229</v>
      </c>
      <c r="C30" s="90">
        <v>13728000</v>
      </c>
      <c r="D30" s="90">
        <f t="shared" si="0"/>
        <v>13728000</v>
      </c>
    </row>
    <row r="31" spans="1:4" s="19" customFormat="1" ht="18" customHeight="1">
      <c r="A31" s="92"/>
      <c r="B31" s="94" t="s">
        <v>231</v>
      </c>
      <c r="C31" s="91">
        <f>C32</f>
        <v>3500000</v>
      </c>
      <c r="D31" s="91">
        <f t="shared" si="0"/>
        <v>3500000</v>
      </c>
    </row>
    <row r="32" spans="1:4" s="19" customFormat="1" ht="18" customHeight="1">
      <c r="A32" s="92"/>
      <c r="B32" s="96" t="s">
        <v>230</v>
      </c>
      <c r="C32" s="90">
        <v>3500000</v>
      </c>
      <c r="D32" s="90">
        <f t="shared" si="0"/>
        <v>3500000</v>
      </c>
    </row>
    <row r="33" spans="1:4" s="19" customFormat="1" ht="18" customHeight="1">
      <c r="A33" s="92"/>
      <c r="B33" s="94" t="s">
        <v>127</v>
      </c>
      <c r="C33" s="95">
        <f>C34+C35</f>
        <v>20119000</v>
      </c>
      <c r="D33" s="90">
        <f t="shared" si="0"/>
        <v>20119000</v>
      </c>
    </row>
    <row r="34" spans="1:4" s="19" customFormat="1" ht="18" customHeight="1">
      <c r="A34" s="92"/>
      <c r="B34" s="96" t="s">
        <v>128</v>
      </c>
      <c r="C34" s="90">
        <v>17719000</v>
      </c>
      <c r="D34" s="90">
        <f t="shared" si="0"/>
        <v>17719000</v>
      </c>
    </row>
    <row r="35" spans="1:4" s="19" customFormat="1" ht="18" customHeight="1">
      <c r="A35" s="92"/>
      <c r="B35" s="96" t="s">
        <v>168</v>
      </c>
      <c r="C35" s="90">
        <v>2400000</v>
      </c>
      <c r="D35" s="90">
        <f t="shared" si="0"/>
        <v>2400000</v>
      </c>
    </row>
    <row r="36" spans="1:4" s="19" customFormat="1" ht="18" customHeight="1">
      <c r="A36" s="92"/>
      <c r="B36" s="94" t="s">
        <v>104</v>
      </c>
      <c r="C36" s="95">
        <f>SUM(C37:C40)</f>
        <v>612166012</v>
      </c>
      <c r="D36" s="91">
        <f t="shared" si="0"/>
        <v>612166012</v>
      </c>
    </row>
    <row r="37" spans="1:4" s="19" customFormat="1" ht="18" customHeight="1">
      <c r="A37" s="92"/>
      <c r="B37" s="96" t="s">
        <v>105</v>
      </c>
      <c r="C37" s="90">
        <v>458988166</v>
      </c>
      <c r="D37" s="90">
        <f t="shared" si="0"/>
        <v>458988166</v>
      </c>
    </row>
    <row r="38" spans="1:4" s="19" customFormat="1" ht="18" customHeight="1">
      <c r="A38" s="92"/>
      <c r="B38" s="96" t="s">
        <v>106</v>
      </c>
      <c r="C38" s="90">
        <v>78544268</v>
      </c>
      <c r="D38" s="90">
        <f t="shared" si="0"/>
        <v>78544268</v>
      </c>
    </row>
    <row r="39" spans="1:4" s="19" customFormat="1" ht="18" customHeight="1">
      <c r="A39" s="92"/>
      <c r="B39" s="96" t="s">
        <v>107</v>
      </c>
      <c r="C39" s="90">
        <v>49267000</v>
      </c>
      <c r="D39" s="90">
        <f t="shared" si="0"/>
        <v>49267000</v>
      </c>
    </row>
    <row r="40" spans="1:4" s="19" customFormat="1" ht="18" customHeight="1">
      <c r="A40" s="92"/>
      <c r="B40" s="96" t="s">
        <v>108</v>
      </c>
      <c r="C40" s="90">
        <v>25366578</v>
      </c>
      <c r="D40" s="90">
        <f t="shared" si="0"/>
        <v>25366578</v>
      </c>
    </row>
    <row r="41" spans="1:4" s="19" customFormat="1" ht="18" customHeight="1">
      <c r="A41" s="92"/>
      <c r="B41" s="94" t="s">
        <v>110</v>
      </c>
      <c r="C41" s="95">
        <f>C42+C43+C44</f>
        <v>41842533</v>
      </c>
      <c r="D41" s="91">
        <f t="shared" si="0"/>
        <v>41842533</v>
      </c>
    </row>
    <row r="42" spans="1:4" s="19" customFormat="1" ht="18" customHeight="1">
      <c r="A42" s="92"/>
      <c r="B42" s="96" t="s">
        <v>111</v>
      </c>
      <c r="C42" s="90">
        <v>21785235</v>
      </c>
      <c r="D42" s="90">
        <f t="shared" si="0"/>
        <v>21785235</v>
      </c>
    </row>
    <row r="43" spans="1:4" s="19" customFormat="1" ht="18" customHeight="1">
      <c r="A43" s="92"/>
      <c r="B43" s="96" t="s">
        <v>112</v>
      </c>
      <c r="C43" s="90">
        <v>19457298</v>
      </c>
      <c r="D43" s="90">
        <f t="shared" si="0"/>
        <v>19457298</v>
      </c>
    </row>
    <row r="44" spans="1:4" s="19" customFormat="1" ht="18" customHeight="1">
      <c r="A44" s="92"/>
      <c r="B44" s="96" t="s">
        <v>232</v>
      </c>
      <c r="C44" s="90">
        <v>600000</v>
      </c>
      <c r="D44" s="90">
        <f t="shared" si="0"/>
        <v>600000</v>
      </c>
    </row>
    <row r="45" spans="1:4" s="19" customFormat="1" ht="18" customHeight="1">
      <c r="A45" s="92"/>
      <c r="B45" s="94" t="s">
        <v>129</v>
      </c>
      <c r="C45" s="95">
        <f>C46+C47</f>
        <v>49118623</v>
      </c>
      <c r="D45" s="91">
        <f t="shared" si="0"/>
        <v>49118623</v>
      </c>
    </row>
    <row r="46" spans="1:4" s="19" customFormat="1" ht="18" customHeight="1">
      <c r="A46" s="92"/>
      <c r="B46" s="96" t="s">
        <v>113</v>
      </c>
      <c r="C46" s="90">
        <v>30746623</v>
      </c>
      <c r="D46" s="90">
        <f t="shared" si="0"/>
        <v>30746623</v>
      </c>
    </row>
    <row r="47" spans="1:4" s="19" customFormat="1" ht="18" customHeight="1">
      <c r="A47" s="92"/>
      <c r="B47" s="96" t="s">
        <v>118</v>
      </c>
      <c r="C47" s="90">
        <v>18372000</v>
      </c>
      <c r="D47" s="90">
        <f t="shared" si="0"/>
        <v>18372000</v>
      </c>
    </row>
    <row r="48" spans="1:4" s="19" customFormat="1" ht="18" customHeight="1">
      <c r="A48" s="92"/>
      <c r="B48" s="94" t="s">
        <v>130</v>
      </c>
      <c r="C48" s="95">
        <f>C49+C50+C51</f>
        <v>4551666</v>
      </c>
      <c r="D48" s="91">
        <f t="shared" si="0"/>
        <v>4551666</v>
      </c>
    </row>
    <row r="49" spans="1:4" s="19" customFormat="1" ht="18" customHeight="1">
      <c r="A49" s="92"/>
      <c r="B49" s="96" t="s">
        <v>114</v>
      </c>
      <c r="C49" s="90">
        <v>1079539</v>
      </c>
      <c r="D49" s="90">
        <f t="shared" si="0"/>
        <v>1079539</v>
      </c>
    </row>
    <row r="50" spans="1:4" s="19" customFormat="1" ht="18" customHeight="1">
      <c r="A50" s="92"/>
      <c r="B50" s="96" t="s">
        <v>233</v>
      </c>
      <c r="C50" s="90">
        <v>1922127</v>
      </c>
      <c r="D50" s="90">
        <f t="shared" si="0"/>
        <v>1922127</v>
      </c>
    </row>
    <row r="51" spans="1:4" s="19" customFormat="1" ht="18" customHeight="1">
      <c r="A51" s="92"/>
      <c r="B51" s="96" t="s">
        <v>234</v>
      </c>
      <c r="C51" s="90">
        <v>1550000</v>
      </c>
      <c r="D51" s="90">
        <f t="shared" si="0"/>
        <v>1550000</v>
      </c>
    </row>
    <row r="52" spans="1:4" s="19" customFormat="1" ht="18" customHeight="1">
      <c r="A52" s="92"/>
      <c r="B52" s="94" t="s">
        <v>131</v>
      </c>
      <c r="C52" s="95">
        <f>C53</f>
        <v>2400000</v>
      </c>
      <c r="D52" s="91">
        <f t="shared" si="0"/>
        <v>2400000</v>
      </c>
    </row>
    <row r="53" spans="1:4" s="19" customFormat="1" ht="18" customHeight="1">
      <c r="A53" s="92"/>
      <c r="B53" s="97" t="s">
        <v>132</v>
      </c>
      <c r="C53" s="90">
        <v>2400000</v>
      </c>
      <c r="D53" s="90">
        <f t="shared" si="0"/>
        <v>2400000</v>
      </c>
    </row>
    <row r="54" spans="1:4" s="19" customFormat="1" ht="18" customHeight="1">
      <c r="A54" s="92"/>
      <c r="B54" s="94" t="s">
        <v>235</v>
      </c>
      <c r="C54" s="91">
        <f>C55</f>
        <v>44153720</v>
      </c>
      <c r="D54" s="91">
        <f t="shared" si="0"/>
        <v>44153720</v>
      </c>
    </row>
    <row r="55" spans="1:4" s="19" customFormat="1" ht="18" customHeight="1">
      <c r="A55" s="92"/>
      <c r="B55" s="97" t="s">
        <v>236</v>
      </c>
      <c r="C55" s="90">
        <v>44153720</v>
      </c>
      <c r="D55" s="90">
        <f t="shared" si="0"/>
        <v>44153720</v>
      </c>
    </row>
    <row r="56" spans="1:4" s="19" customFormat="1" ht="18" customHeight="1">
      <c r="A56" s="92"/>
      <c r="B56" s="94" t="s">
        <v>133</v>
      </c>
      <c r="C56" s="95">
        <f>C57+C58+C59+C60</f>
        <v>196663000</v>
      </c>
      <c r="D56" s="91">
        <f t="shared" si="0"/>
        <v>196663000</v>
      </c>
    </row>
    <row r="57" spans="1:4" s="19" customFormat="1" ht="18" customHeight="1">
      <c r="A57" s="92"/>
      <c r="B57" s="96" t="s">
        <v>237</v>
      </c>
      <c r="C57" s="90">
        <v>99662000</v>
      </c>
      <c r="D57" s="90">
        <f t="shared" si="0"/>
        <v>99662000</v>
      </c>
    </row>
    <row r="58" spans="1:4" s="19" customFormat="1" ht="18" customHeight="1">
      <c r="A58" s="92"/>
      <c r="B58" s="96" t="s">
        <v>134</v>
      </c>
      <c r="C58" s="90">
        <v>44870000</v>
      </c>
      <c r="D58" s="90">
        <f t="shared" si="0"/>
        <v>44870000</v>
      </c>
    </row>
    <row r="59" spans="1:4" s="19" customFormat="1" ht="18" customHeight="1">
      <c r="A59" s="92"/>
      <c r="B59" s="96" t="s">
        <v>169</v>
      </c>
      <c r="C59" s="90">
        <v>16100000</v>
      </c>
      <c r="D59" s="90">
        <f t="shared" si="0"/>
        <v>16100000</v>
      </c>
    </row>
    <row r="60" spans="1:4" s="19" customFormat="1" ht="18" customHeight="1">
      <c r="A60" s="92"/>
      <c r="B60" s="96" t="s">
        <v>135</v>
      </c>
      <c r="C60" s="90">
        <v>36031000</v>
      </c>
      <c r="D60" s="90">
        <f t="shared" si="0"/>
        <v>36031000</v>
      </c>
    </row>
    <row r="61" spans="1:4" s="19" customFormat="1" ht="18" customHeight="1">
      <c r="A61" s="92"/>
      <c r="B61" s="94" t="s">
        <v>238</v>
      </c>
      <c r="C61" s="91">
        <f>C62</f>
        <v>19500000</v>
      </c>
      <c r="D61" s="91">
        <f t="shared" si="0"/>
        <v>19500000</v>
      </c>
    </row>
    <row r="62" spans="1:4" s="19" customFormat="1" ht="18" customHeight="1">
      <c r="A62" s="92"/>
      <c r="B62" s="96" t="s">
        <v>239</v>
      </c>
      <c r="C62" s="90">
        <v>19500000</v>
      </c>
      <c r="D62" s="90">
        <f t="shared" si="0"/>
        <v>19500000</v>
      </c>
    </row>
    <row r="63" spans="1:4" s="19" customFormat="1" ht="18" customHeight="1">
      <c r="A63" s="92"/>
      <c r="B63" s="94" t="s">
        <v>119</v>
      </c>
      <c r="C63" s="95">
        <f>C64+C65+C66</f>
        <v>40650000</v>
      </c>
      <c r="D63" s="91">
        <f t="shared" si="0"/>
        <v>40650000</v>
      </c>
    </row>
    <row r="64" spans="1:4" s="19" customFormat="1" ht="18" customHeight="1">
      <c r="A64" s="92"/>
      <c r="B64" s="96" t="s">
        <v>170</v>
      </c>
      <c r="C64" s="90">
        <v>6740000</v>
      </c>
      <c r="D64" s="90">
        <f t="shared" si="0"/>
        <v>6740000</v>
      </c>
    </row>
    <row r="65" spans="1:4" s="19" customFormat="1" ht="18" customHeight="1">
      <c r="A65" s="92"/>
      <c r="B65" s="96" t="s">
        <v>240</v>
      </c>
      <c r="C65" s="90">
        <v>11150000</v>
      </c>
      <c r="D65" s="90">
        <f t="shared" si="0"/>
        <v>11150000</v>
      </c>
    </row>
    <row r="66" spans="1:4" s="19" customFormat="1" ht="18" customHeight="1">
      <c r="A66" s="92"/>
      <c r="B66" s="96" t="s">
        <v>136</v>
      </c>
      <c r="C66" s="90">
        <v>22760000</v>
      </c>
      <c r="D66" s="90">
        <f t="shared" si="0"/>
        <v>22760000</v>
      </c>
    </row>
    <row r="67" spans="1:4" s="19" customFormat="1" ht="18" customHeight="1">
      <c r="A67" s="92"/>
      <c r="B67" s="94" t="s">
        <v>171</v>
      </c>
      <c r="C67" s="95">
        <f>C68+C69</f>
        <v>4064800</v>
      </c>
      <c r="D67" s="91">
        <f t="shared" si="0"/>
        <v>4064800</v>
      </c>
    </row>
    <row r="68" spans="1:4" s="19" customFormat="1" ht="18" customHeight="1">
      <c r="A68" s="92"/>
      <c r="B68" s="96" t="s">
        <v>172</v>
      </c>
      <c r="C68" s="90">
        <v>1064800</v>
      </c>
      <c r="D68" s="90">
        <f t="shared" si="0"/>
        <v>1064800</v>
      </c>
    </row>
    <row r="69" spans="1:4" s="19" customFormat="1" ht="18" customHeight="1">
      <c r="A69" s="92"/>
      <c r="B69" s="96" t="s">
        <v>173</v>
      </c>
      <c r="C69" s="90">
        <v>3000000</v>
      </c>
      <c r="D69" s="90">
        <f t="shared" si="0"/>
        <v>3000000</v>
      </c>
    </row>
    <row r="70" spans="1:4" s="19" customFormat="1" ht="15" customHeight="1">
      <c r="A70" s="7" t="s">
        <v>5</v>
      </c>
      <c r="B70" s="7" t="s">
        <v>69</v>
      </c>
      <c r="C70" s="9"/>
      <c r="D70" s="9"/>
    </row>
    <row r="71" spans="1:4" s="19" customFormat="1" ht="15" customHeight="1">
      <c r="A71" s="7"/>
      <c r="B71" s="15" t="s">
        <v>70</v>
      </c>
      <c r="C71" s="9"/>
      <c r="D71" s="9"/>
    </row>
    <row r="72" spans="1:4" s="19" customFormat="1" ht="15.75" customHeight="1">
      <c r="A72" s="7"/>
      <c r="B72" s="15" t="s">
        <v>109</v>
      </c>
      <c r="C72" s="9"/>
      <c r="D72" s="9"/>
    </row>
    <row r="73" spans="1:4" s="19" customFormat="1" ht="16.5">
      <c r="A73" s="29" t="s">
        <v>122</v>
      </c>
      <c r="B73" s="30"/>
      <c r="C73" s="31"/>
      <c r="D73" s="31"/>
    </row>
    <row r="74" spans="1:4" ht="17.25">
      <c r="A74" s="25"/>
      <c r="B74" s="32"/>
      <c r="C74" s="133" t="s">
        <v>250</v>
      </c>
      <c r="D74" s="133"/>
    </row>
    <row r="75" spans="3:4" ht="16.5">
      <c r="C75" s="131" t="s">
        <v>20</v>
      </c>
      <c r="D75" s="131"/>
    </row>
    <row r="76" ht="16.5">
      <c r="D76" s="17"/>
    </row>
    <row r="79" ht="17.25">
      <c r="C79" s="27"/>
    </row>
    <row r="80" spans="3:4" ht="16.5">
      <c r="C80" s="132" t="s">
        <v>246</v>
      </c>
      <c r="D80" s="132"/>
    </row>
  </sheetData>
  <sheetProtection/>
  <mergeCells count="9">
    <mergeCell ref="C75:D75"/>
    <mergeCell ref="C80:D80"/>
    <mergeCell ref="A2:D2"/>
    <mergeCell ref="A11:D11"/>
    <mergeCell ref="A4:D4"/>
    <mergeCell ref="A5:D5"/>
    <mergeCell ref="A9:D9"/>
    <mergeCell ref="A10:D10"/>
    <mergeCell ref="C74:D74"/>
  </mergeCells>
  <printOptions/>
  <pageMargins left="0.75" right="0.2" top="0.24" bottom="0.25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F66" sqref="F66"/>
    </sheetView>
  </sheetViews>
  <sheetFormatPr defaultColWidth="9" defaultRowHeight="15"/>
  <cols>
    <col min="1" max="1" width="6.796875" style="18" customWidth="1"/>
    <col min="2" max="2" width="49.796875" style="18" customWidth="1"/>
    <col min="3" max="3" width="17.09765625" style="18" customWidth="1"/>
    <col min="4" max="4" width="12.296875" style="18" customWidth="1"/>
    <col min="5" max="5" width="17" style="18" customWidth="1"/>
    <col min="6" max="6" width="13.8984375" style="18" bestFit="1" customWidth="1"/>
    <col min="7" max="16384" width="9" style="18" customWidth="1"/>
  </cols>
  <sheetData>
    <row r="1" spans="1:4" ht="16.5">
      <c r="A1" s="127" t="s">
        <v>266</v>
      </c>
      <c r="B1" s="127"/>
      <c r="C1" s="127"/>
      <c r="D1" s="127"/>
    </row>
    <row r="3" spans="1:4" ht="16.5">
      <c r="A3" s="131" t="s">
        <v>6</v>
      </c>
      <c r="B3" s="131"/>
      <c r="C3" s="131"/>
      <c r="D3" s="131"/>
    </row>
    <row r="4" spans="1:4" ht="16.5">
      <c r="A4" s="131" t="s">
        <v>7</v>
      </c>
      <c r="B4" s="131"/>
      <c r="C4" s="131"/>
      <c r="D4" s="131"/>
    </row>
    <row r="6" spans="1:4" ht="16.5">
      <c r="A6" s="2" t="s">
        <v>186</v>
      </c>
      <c r="B6" s="19"/>
      <c r="D6" s="20" t="s">
        <v>8</v>
      </c>
    </row>
    <row r="7" spans="1:2" ht="16.5">
      <c r="A7" s="19" t="s">
        <v>115</v>
      </c>
      <c r="B7" s="19"/>
    </row>
    <row r="8" spans="1:4" ht="18" customHeight="1">
      <c r="A8" s="128" t="s">
        <v>9</v>
      </c>
      <c r="B8" s="128"/>
      <c r="C8" s="128"/>
      <c r="D8" s="128"/>
    </row>
    <row r="9" spans="1:4" ht="39.75" customHeight="1">
      <c r="A9" s="135" t="s">
        <v>187</v>
      </c>
      <c r="B9" s="135"/>
      <c r="C9" s="135"/>
      <c r="D9" s="135"/>
    </row>
    <row r="10" spans="1:4" ht="23.25" customHeight="1">
      <c r="A10" s="133" t="s">
        <v>10</v>
      </c>
      <c r="B10" s="133"/>
      <c r="C10" s="133"/>
      <c r="D10" s="133"/>
    </row>
    <row r="11" spans="3:4" ht="20.25" customHeight="1">
      <c r="C11" s="136" t="s">
        <v>121</v>
      </c>
      <c r="D11" s="136"/>
    </row>
    <row r="12" spans="1:4" ht="33" customHeight="1">
      <c r="A12" s="23" t="s">
        <v>12</v>
      </c>
      <c r="B12" s="23" t="s">
        <v>13</v>
      </c>
      <c r="C12" s="23" t="s">
        <v>14</v>
      </c>
      <c r="D12" s="23" t="s">
        <v>15</v>
      </c>
    </row>
    <row r="13" spans="1:4" ht="22.5" customHeight="1">
      <c r="A13" s="46" t="s">
        <v>1</v>
      </c>
      <c r="B13" s="46" t="s">
        <v>16</v>
      </c>
      <c r="C13" s="47">
        <f>C14+C15</f>
        <v>359167115</v>
      </c>
      <c r="D13" s="47"/>
    </row>
    <row r="14" spans="1:4" ht="22.5" customHeight="1">
      <c r="A14" s="48">
        <v>1</v>
      </c>
      <c r="B14" s="49" t="s">
        <v>17</v>
      </c>
      <c r="C14" s="50"/>
      <c r="D14" s="50"/>
    </row>
    <row r="15" spans="1:4" ht="22.5" customHeight="1">
      <c r="A15" s="48">
        <v>2</v>
      </c>
      <c r="B15" s="49" t="s">
        <v>74</v>
      </c>
      <c r="C15" s="51">
        <f>SUM(C16:C20)</f>
        <v>359167115</v>
      </c>
      <c r="D15" s="51"/>
    </row>
    <row r="16" spans="1:4" ht="22.5" customHeight="1">
      <c r="A16" s="52" t="s">
        <v>137</v>
      </c>
      <c r="B16" s="53" t="s">
        <v>188</v>
      </c>
      <c r="C16" s="54">
        <v>95148336</v>
      </c>
      <c r="D16" s="38"/>
    </row>
    <row r="17" spans="1:4" ht="22.5" customHeight="1">
      <c r="A17" s="52" t="s">
        <v>138</v>
      </c>
      <c r="B17" s="53" t="s">
        <v>120</v>
      </c>
      <c r="C17" s="54">
        <f>60480000+550000</f>
        <v>61030000</v>
      </c>
      <c r="D17" s="38"/>
    </row>
    <row r="18" spans="1:4" ht="22.5" customHeight="1">
      <c r="A18" s="52" t="s">
        <v>139</v>
      </c>
      <c r="B18" s="53" t="s">
        <v>189</v>
      </c>
      <c r="C18" s="54">
        <f>135000000+380300</f>
        <v>135380300</v>
      </c>
      <c r="D18" s="38"/>
    </row>
    <row r="19" spans="1:4" ht="22.5" customHeight="1">
      <c r="A19" s="52" t="s">
        <v>140</v>
      </c>
      <c r="B19" s="53" t="s">
        <v>190</v>
      </c>
      <c r="C19" s="54">
        <v>67608479</v>
      </c>
      <c r="D19" s="38"/>
    </row>
    <row r="20" spans="1:4" ht="22.5" customHeight="1">
      <c r="A20" s="52"/>
      <c r="B20" s="53"/>
      <c r="C20" s="54"/>
      <c r="D20" s="38"/>
    </row>
    <row r="21" spans="1:4" ht="22.5" customHeight="1">
      <c r="A21" s="70" t="s">
        <v>2</v>
      </c>
      <c r="B21" s="71" t="s">
        <v>18</v>
      </c>
      <c r="C21" s="72">
        <f>C22+C32+C46+C53</f>
        <v>359120915</v>
      </c>
      <c r="D21" s="72"/>
    </row>
    <row r="22" spans="1:5" ht="22.5" customHeight="1">
      <c r="A22" s="34">
        <v>1</v>
      </c>
      <c r="B22" s="35" t="s">
        <v>191</v>
      </c>
      <c r="C22" s="36">
        <f>SUM(C23:C30)</f>
        <v>95148336</v>
      </c>
      <c r="D22" s="24"/>
      <c r="E22" s="83"/>
    </row>
    <row r="23" spans="1:4" ht="22.5" customHeight="1">
      <c r="A23" s="120" t="s">
        <v>143</v>
      </c>
      <c r="B23" s="81" t="s">
        <v>253</v>
      </c>
      <c r="C23" s="121">
        <v>21250000</v>
      </c>
      <c r="D23" s="121"/>
    </row>
    <row r="24" spans="1:5" ht="22.5" customHeight="1">
      <c r="A24" s="40" t="s">
        <v>144</v>
      </c>
      <c r="B24" s="55" t="s">
        <v>256</v>
      </c>
      <c r="C24" s="38">
        <v>12500000</v>
      </c>
      <c r="D24" s="38"/>
      <c r="E24" s="83"/>
    </row>
    <row r="25" spans="1:5" ht="22.5" customHeight="1">
      <c r="A25" s="40" t="s">
        <v>145</v>
      </c>
      <c r="B25" s="55" t="s">
        <v>255</v>
      </c>
      <c r="C25" s="38">
        <v>7500000</v>
      </c>
      <c r="D25" s="38"/>
      <c r="E25" s="83"/>
    </row>
    <row r="26" spans="1:4" ht="22.5" customHeight="1">
      <c r="A26" s="37" t="s">
        <v>192</v>
      </c>
      <c r="B26" s="55" t="s">
        <v>254</v>
      </c>
      <c r="C26" s="38">
        <v>8440000</v>
      </c>
      <c r="D26" s="38"/>
    </row>
    <row r="27" spans="1:4" ht="22.5" customHeight="1">
      <c r="A27" s="37" t="s">
        <v>193</v>
      </c>
      <c r="B27" s="55" t="s">
        <v>257</v>
      </c>
      <c r="C27" s="38">
        <v>20500000</v>
      </c>
      <c r="D27" s="38"/>
    </row>
    <row r="28" spans="1:4" ht="22.5" customHeight="1">
      <c r="A28" s="37" t="s">
        <v>194</v>
      </c>
      <c r="B28" s="55" t="s">
        <v>258</v>
      </c>
      <c r="C28" s="38">
        <v>12500000</v>
      </c>
      <c r="D28" s="38"/>
    </row>
    <row r="29" spans="1:4" ht="22.5" customHeight="1">
      <c r="A29" s="37" t="s">
        <v>195</v>
      </c>
      <c r="B29" s="55" t="s">
        <v>259</v>
      </c>
      <c r="C29" s="38">
        <f>6700000-681664</f>
        <v>6018336</v>
      </c>
      <c r="D29" s="38"/>
    </row>
    <row r="30" spans="1:4" ht="22.5" customHeight="1">
      <c r="A30" s="37" t="s">
        <v>196</v>
      </c>
      <c r="B30" s="55" t="s">
        <v>260</v>
      </c>
      <c r="C30" s="38">
        <v>6440000</v>
      </c>
      <c r="D30" s="38"/>
    </row>
    <row r="31" spans="1:4" ht="22.5" customHeight="1">
      <c r="A31" s="64"/>
      <c r="B31" s="69"/>
      <c r="C31" s="119"/>
      <c r="D31" s="44"/>
    </row>
    <row r="32" spans="1:4" ht="22.5" customHeight="1">
      <c r="A32" s="34">
        <v>2</v>
      </c>
      <c r="B32" s="35" t="s">
        <v>120</v>
      </c>
      <c r="C32" s="36">
        <f>SUM(C33:C45)</f>
        <v>61030800</v>
      </c>
      <c r="D32" s="24"/>
    </row>
    <row r="33" spans="1:4" ht="24.75" customHeight="1">
      <c r="A33" s="65" t="s">
        <v>137</v>
      </c>
      <c r="B33" s="66" t="s">
        <v>197</v>
      </c>
      <c r="C33" s="67">
        <v>5700000</v>
      </c>
      <c r="D33" s="68"/>
    </row>
    <row r="34" spans="1:4" ht="24.75" customHeight="1">
      <c r="A34" s="41" t="s">
        <v>138</v>
      </c>
      <c r="B34" s="58" t="s">
        <v>198</v>
      </c>
      <c r="C34" s="59">
        <v>2360000</v>
      </c>
      <c r="D34" s="38"/>
    </row>
    <row r="35" spans="1:4" ht="24.75" customHeight="1">
      <c r="A35" s="37" t="s">
        <v>139</v>
      </c>
      <c r="B35" s="58" t="s">
        <v>199</v>
      </c>
      <c r="C35" s="59">
        <v>3401000</v>
      </c>
      <c r="D35" s="38"/>
    </row>
    <row r="36" spans="1:4" ht="24.75" customHeight="1">
      <c r="A36" s="37" t="s">
        <v>140</v>
      </c>
      <c r="B36" s="60" t="s">
        <v>200</v>
      </c>
      <c r="C36" s="61">
        <v>18460000</v>
      </c>
      <c r="D36" s="38"/>
    </row>
    <row r="37" spans="1:4" ht="24.75" customHeight="1">
      <c r="A37" s="37" t="s">
        <v>141</v>
      </c>
      <c r="B37" s="60" t="s">
        <v>201</v>
      </c>
      <c r="C37" s="62">
        <v>3600000</v>
      </c>
      <c r="D37" s="38"/>
    </row>
    <row r="38" spans="1:4" ht="24.75" customHeight="1">
      <c r="A38" s="37" t="s">
        <v>142</v>
      </c>
      <c r="B38" s="60" t="s">
        <v>202</v>
      </c>
      <c r="C38" s="62">
        <v>1988000</v>
      </c>
      <c r="D38" s="38"/>
    </row>
    <row r="39" spans="1:4" ht="24.75" customHeight="1">
      <c r="A39" s="41" t="s">
        <v>146</v>
      </c>
      <c r="B39" s="60" t="s">
        <v>203</v>
      </c>
      <c r="C39" s="62">
        <v>4330000</v>
      </c>
      <c r="D39" s="38"/>
    </row>
    <row r="40" spans="1:4" ht="24.75" customHeight="1">
      <c r="A40" s="41" t="s">
        <v>147</v>
      </c>
      <c r="B40" s="63" t="s">
        <v>204</v>
      </c>
      <c r="C40" s="62">
        <v>1900000</v>
      </c>
      <c r="D40" s="38"/>
    </row>
    <row r="41" spans="1:4" ht="24.75" customHeight="1">
      <c r="A41" s="45" t="s">
        <v>209</v>
      </c>
      <c r="B41" s="63" t="s">
        <v>205</v>
      </c>
      <c r="C41" s="73">
        <v>900000</v>
      </c>
      <c r="D41" s="44"/>
    </row>
    <row r="42" spans="1:4" ht="24.75" customHeight="1">
      <c r="A42" s="45" t="s">
        <v>210</v>
      </c>
      <c r="B42" s="63" t="s">
        <v>206</v>
      </c>
      <c r="C42" s="73">
        <v>3845000</v>
      </c>
      <c r="D42" s="44"/>
    </row>
    <row r="43" spans="1:4" ht="24.75" customHeight="1">
      <c r="A43" s="45" t="s">
        <v>211</v>
      </c>
      <c r="B43" s="63" t="s">
        <v>207</v>
      </c>
      <c r="C43" s="73">
        <v>6365000</v>
      </c>
      <c r="D43" s="44"/>
    </row>
    <row r="44" spans="1:4" ht="24.75" customHeight="1">
      <c r="A44" s="45" t="s">
        <v>212</v>
      </c>
      <c r="B44" s="63" t="s">
        <v>252</v>
      </c>
      <c r="C44" s="73">
        <f>4440000+2239000</f>
        <v>6679000</v>
      </c>
      <c r="D44" s="44"/>
    </row>
    <row r="45" spans="1:4" ht="24.75" customHeight="1">
      <c r="A45" s="64" t="s">
        <v>213</v>
      </c>
      <c r="B45" s="60" t="s">
        <v>208</v>
      </c>
      <c r="C45" s="73">
        <v>1502800</v>
      </c>
      <c r="D45" s="44"/>
    </row>
    <row r="46" spans="1:6" ht="22.5" customHeight="1">
      <c r="A46" s="34">
        <v>3</v>
      </c>
      <c r="B46" s="35" t="s">
        <v>161</v>
      </c>
      <c r="C46" s="36">
        <f>SUM(C47:C52)</f>
        <v>135333300</v>
      </c>
      <c r="D46" s="24"/>
      <c r="F46" s="83"/>
    </row>
    <row r="47" spans="1:5" ht="24.75" customHeight="1">
      <c r="A47" s="74" t="s">
        <v>148</v>
      </c>
      <c r="B47" s="81" t="s">
        <v>262</v>
      </c>
      <c r="C47" s="82">
        <f>10886000+4600000+2160000+4175000+6222300-47000</f>
        <v>27996300</v>
      </c>
      <c r="D47" s="68"/>
      <c r="E47" s="83"/>
    </row>
    <row r="48" spans="1:4" ht="24.75" customHeight="1">
      <c r="A48" s="41" t="s">
        <v>149</v>
      </c>
      <c r="B48" s="55" t="s">
        <v>261</v>
      </c>
      <c r="C48" s="57">
        <v>5347000</v>
      </c>
      <c r="D48" s="38"/>
    </row>
    <row r="49" spans="1:4" ht="24.75" customHeight="1">
      <c r="A49" s="41" t="s">
        <v>150</v>
      </c>
      <c r="B49" s="89" t="s">
        <v>263</v>
      </c>
      <c r="C49" s="57">
        <f>6050000+5140000+4500000+4500000+2480000+4750000+4800000+4210000+6990000+7110000</f>
        <v>50530000</v>
      </c>
      <c r="D49" s="38"/>
    </row>
    <row r="50" spans="1:4" ht="24.75" customHeight="1">
      <c r="A50" s="45" t="s">
        <v>151</v>
      </c>
      <c r="B50" s="55" t="s">
        <v>214</v>
      </c>
      <c r="C50" s="57">
        <v>41180000</v>
      </c>
      <c r="D50" s="44"/>
    </row>
    <row r="51" spans="1:4" ht="24.75" customHeight="1">
      <c r="A51" s="45" t="s">
        <v>152</v>
      </c>
      <c r="B51" s="55" t="s">
        <v>215</v>
      </c>
      <c r="C51" s="57">
        <v>5000000</v>
      </c>
      <c r="D51" s="44"/>
    </row>
    <row r="52" spans="1:4" ht="24.75" customHeight="1">
      <c r="A52" s="45" t="s">
        <v>153</v>
      </c>
      <c r="B52" s="55" t="s">
        <v>216</v>
      </c>
      <c r="C52" s="57">
        <v>5280000</v>
      </c>
      <c r="D52" s="44"/>
    </row>
    <row r="53" spans="1:6" ht="32.25" customHeight="1">
      <c r="A53" s="77">
        <v>4</v>
      </c>
      <c r="B53" s="78" t="s">
        <v>162</v>
      </c>
      <c r="C53" s="79">
        <f>SUM(C54:C60)</f>
        <v>67608479</v>
      </c>
      <c r="D53" s="24"/>
      <c r="F53" s="116">
        <f>C53-67608479</f>
        <v>0</v>
      </c>
    </row>
    <row r="54" spans="1:4" ht="24.75" customHeight="1">
      <c r="A54" s="74" t="s">
        <v>154</v>
      </c>
      <c r="B54" s="75" t="s">
        <v>265</v>
      </c>
      <c r="C54" s="76">
        <f>1700000+5800000</f>
        <v>7500000</v>
      </c>
      <c r="D54" s="68"/>
    </row>
    <row r="55" spans="1:4" ht="24.75" customHeight="1">
      <c r="A55" s="41" t="s">
        <v>155</v>
      </c>
      <c r="B55" s="55" t="s">
        <v>163</v>
      </c>
      <c r="C55" s="57">
        <f>18169600+6490000</f>
        <v>24659600</v>
      </c>
      <c r="D55" s="38"/>
    </row>
    <row r="56" spans="1:4" ht="24.75" customHeight="1">
      <c r="A56" s="41" t="s">
        <v>156</v>
      </c>
      <c r="B56" s="55" t="s">
        <v>164</v>
      </c>
      <c r="C56" s="57">
        <v>5800000</v>
      </c>
      <c r="D56" s="38"/>
    </row>
    <row r="57" spans="1:4" ht="24.75" customHeight="1">
      <c r="A57" s="41" t="s">
        <v>157</v>
      </c>
      <c r="B57" s="55" t="s">
        <v>165</v>
      </c>
      <c r="C57" s="57">
        <f>8350000+880000</f>
        <v>9230000</v>
      </c>
      <c r="D57" s="38"/>
    </row>
    <row r="58" spans="1:4" ht="24.75" customHeight="1">
      <c r="A58" s="41" t="s">
        <v>158</v>
      </c>
      <c r="B58" s="55" t="s">
        <v>166</v>
      </c>
      <c r="C58" s="57">
        <f>1500000+600000</f>
        <v>2100000</v>
      </c>
      <c r="D58" s="38"/>
    </row>
    <row r="59" spans="1:4" ht="24.75" customHeight="1">
      <c r="A59" s="41" t="s">
        <v>159</v>
      </c>
      <c r="B59" s="55" t="s">
        <v>264</v>
      </c>
      <c r="C59" s="57">
        <v>12580000</v>
      </c>
      <c r="D59" s="38"/>
    </row>
    <row r="60" spans="1:4" ht="24.75" customHeight="1">
      <c r="A60" s="125" t="s">
        <v>160</v>
      </c>
      <c r="B60" s="56" t="s">
        <v>167</v>
      </c>
      <c r="C60" s="126">
        <f>2225000+3513879</f>
        <v>5738879</v>
      </c>
      <c r="D60" s="39"/>
    </row>
    <row r="61" spans="1:4" ht="22.5" customHeight="1">
      <c r="A61" s="122" t="s">
        <v>3</v>
      </c>
      <c r="B61" s="123" t="s">
        <v>19</v>
      </c>
      <c r="C61" s="124">
        <f>SUM(C62:C64)</f>
        <v>47000</v>
      </c>
      <c r="D61" s="68"/>
    </row>
    <row r="62" spans="1:4" ht="22.5" customHeight="1">
      <c r="A62" s="48"/>
      <c r="B62" s="53" t="s">
        <v>161</v>
      </c>
      <c r="C62" s="38">
        <f>C18-C46</f>
        <v>47000</v>
      </c>
      <c r="D62" s="51"/>
    </row>
    <row r="63" spans="1:4" ht="22.5" customHeight="1">
      <c r="A63" s="48"/>
      <c r="B63" s="55"/>
      <c r="C63" s="38"/>
      <c r="D63" s="51"/>
    </row>
    <row r="64" spans="1:6" ht="22.5" customHeight="1">
      <c r="A64" s="56"/>
      <c r="B64" s="56"/>
      <c r="C64" s="39"/>
      <c r="D64" s="56"/>
      <c r="F64" s="83"/>
    </row>
    <row r="65" spans="1:6" ht="22.5" customHeight="1">
      <c r="A65" s="25"/>
      <c r="B65" s="25"/>
      <c r="C65" s="117"/>
      <c r="D65" s="25"/>
      <c r="F65" s="83"/>
    </row>
    <row r="66" spans="2:4" ht="16.5">
      <c r="B66" s="25"/>
      <c r="C66" s="26" t="s">
        <v>251</v>
      </c>
      <c r="D66" s="21"/>
    </row>
    <row r="67" spans="3:4" ht="16.5">
      <c r="C67" s="131" t="s">
        <v>20</v>
      </c>
      <c r="D67" s="131"/>
    </row>
    <row r="71" spans="3:4" ht="17.25">
      <c r="C71" s="134" t="s">
        <v>246</v>
      </c>
      <c r="D71" s="134"/>
    </row>
  </sheetData>
  <sheetProtection/>
  <mergeCells count="9">
    <mergeCell ref="C67:D67"/>
    <mergeCell ref="C71:D71"/>
    <mergeCell ref="A1:D1"/>
    <mergeCell ref="A3:D3"/>
    <mergeCell ref="A4:D4"/>
    <mergeCell ref="A8:D8"/>
    <mergeCell ref="A9:D9"/>
    <mergeCell ref="A10:D10"/>
    <mergeCell ref="C11:D11"/>
  </mergeCells>
  <printOptions/>
  <pageMargins left="0.7" right="0.2" top="0.3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may03</cp:lastModifiedBy>
  <cp:lastPrinted>2020-02-21T08:48:17Z</cp:lastPrinted>
  <dcterms:created xsi:type="dcterms:W3CDTF">2010-01-11T02:51:31Z</dcterms:created>
  <dcterms:modified xsi:type="dcterms:W3CDTF">2020-02-21T09:00:02Z</dcterms:modified>
  <cp:category/>
  <cp:version/>
  <cp:contentType/>
  <cp:contentStatus/>
</cp:coreProperties>
</file>